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tabRatio="642" activeTab="0"/>
  </bookViews>
  <sheets>
    <sheet name="Grant Budget" sheetId="1" r:id="rId1"/>
    <sheet name="Biweekly SaL &amp; FB" sheetId="2" r:id="rId2"/>
    <sheet name="Lecturer SaL &amp; FB" sheetId="3" r:id="rId3"/>
    <sheet name="Student SaL &amp; FB" sheetId="4" r:id="rId4"/>
    <sheet name="General Supplies and Services" sheetId="5" r:id="rId5"/>
    <sheet name="Travel" sheetId="6" r:id="rId6"/>
    <sheet name="Travel (2)" sheetId="7" r:id="rId7"/>
    <sheet name="Repairs and Rentals" sheetId="8" r:id="rId8"/>
    <sheet name="Other Supplies and Misc" sheetId="9" r:id="rId9"/>
    <sheet name="Capital" sheetId="10" r:id="rId10"/>
    <sheet name="Matching Cost SaL &amp; FB" sheetId="11" r:id="rId11"/>
    <sheet name="Matching Costs" sheetId="12" r:id="rId12"/>
  </sheets>
  <externalReferences>
    <externalReference r:id="rId15"/>
  </externalReferences>
  <definedNames>
    <definedName name="_Fill" hidden="1">'[1]JE Form'!#REF!</definedName>
    <definedName name="_Order2" hidden="1">255</definedName>
    <definedName name="Advertising">'General Supplies and Services'!$B$58</definedName>
    <definedName name="advertising_input">'General Supplies and Services'!$D$61</definedName>
    <definedName name="biweekly">'Biweekly SaL &amp; FB'!$A$14</definedName>
    <definedName name="Capital">'Capital'!$A$8</definedName>
    <definedName name="capital_input">'Capital'!#REF!</definedName>
    <definedName name="CCRI_Rental_input">'Repairs and Rentals'!$B$37</definedName>
    <definedName name="Central_Stores">'General Supplies and Services'!#REF!</definedName>
    <definedName name="Compute_Supplies">'Other Supplies and Misc'!$B$10</definedName>
    <definedName name="Computer_Software">'Other Supplies and Misc'!$B$15</definedName>
    <definedName name="Computer_supply_input">'Other Supplies and Misc'!$E$12</definedName>
    <definedName name="Computers">'Other Supplies and Misc'!$B$46</definedName>
    <definedName name="consultant_input">'Other Supplies and Misc'!$B$41</definedName>
    <definedName name="dues">'General Supplies and Services'!$E$38</definedName>
    <definedName name="Dues_Subscriptions">'General Supplies and Services'!$B$35</definedName>
    <definedName name="Ed_supply_input">'Other Supplies and Misc'!$E$7</definedName>
    <definedName name="Education_Supplies">'Other Supplies and Misc'!$B$5</definedName>
    <definedName name="Equip_rental_input">'Repairs and Rentals'!$B$27</definedName>
    <definedName name="Equipment_Rental">'Repairs and Rentals'!$B$24</definedName>
    <definedName name="instate_input">'Travel'!$E$10</definedName>
    <definedName name="Instate_Travel" localSheetId="6">'Travel (2)'!#REF!</definedName>
    <definedName name="Instate_Travel">'Travel'!$A$6</definedName>
    <definedName name="lecturer">'Lecturer SaL &amp; FB'!$A$15</definedName>
    <definedName name="Matching_Cost">'Matching Costs'!#REF!</definedName>
    <definedName name="matching_other_input">'Matching Costs'!$D$7</definedName>
    <definedName name="matching_salary_input">'Matching Cost SaL &amp; FB'!$K$14</definedName>
    <definedName name="Med_supply_input">'Other Supplies and Misc'!#REF!</definedName>
    <definedName name="Medical_Supplies">'Other Supplies and Misc'!#REF!</definedName>
    <definedName name="misc_input">'Other Supplies and Misc'!$B$30</definedName>
    <definedName name="OfficeSupplies">'General Supplies and Services'!$B$31</definedName>
    <definedName name="Out_OF_State_Travel" localSheetId="6">'Travel (2)'!$A$1</definedName>
    <definedName name="Out_OF_State_Travel">'Travel'!$A$27</definedName>
    <definedName name="out_state_input1">'Travel'!$B$35</definedName>
    <definedName name="phone">'General Supplies and Services'!$C$14</definedName>
    <definedName name="Photocopying">'General Supplies and Services'!$B$44</definedName>
    <definedName name="Postage">'General Supplies and Services'!$B$6</definedName>
    <definedName name="Postage_input">'General Supplies and Services'!$E$8</definedName>
    <definedName name="_xlnm.Print_Area" localSheetId="1">'Biweekly SaL &amp; FB'!$A$1:$T$49</definedName>
    <definedName name="_xlnm.Print_Area" localSheetId="2">'Lecturer SaL &amp; FB'!$A$1:$L$28</definedName>
    <definedName name="_xlnm.Print_Area" localSheetId="10">'Matching Cost SaL &amp; FB'!$A$1:$U$33</definedName>
    <definedName name="_xlnm.Print_Area" localSheetId="3">'Student SaL &amp; FB'!$A$1:$K$27</definedName>
    <definedName name="_xlnm.Print_Area" localSheetId="5">'Travel'!$A$1:$E$76</definedName>
    <definedName name="_xlnm.Print_Area" localSheetId="6">'Travel (2)'!$A$1:$E$49</definedName>
    <definedName name="_xlnm.Print_Titles" localSheetId="4">'General Supplies and Services'!$1:$4</definedName>
    <definedName name="_xlnm.Print_Titles" localSheetId="0">'Grant Budget'!$1:$2</definedName>
    <definedName name="_xlnm.Print_Titles" localSheetId="8">'Other Supplies and Misc'!$1:$4</definedName>
    <definedName name="_xlnm.Print_Titles" localSheetId="7">'Repairs and Rentals'!$1:$4</definedName>
    <definedName name="_xlnm.Print_Titles" localSheetId="5">'Travel'!$1:$4</definedName>
    <definedName name="Printing">'General Supplies and Services'!$B$50</definedName>
    <definedName name="printing_input">'General Supplies and Services'!$D$52</definedName>
    <definedName name="rental_input">'Repairs and Rentals'!$C$16</definedName>
    <definedName name="Rental_OffCampus">'Repairs and Rentals'!$B$14</definedName>
    <definedName name="Rental_On_Campus">'Repairs and Rentals'!$B$34</definedName>
    <definedName name="repair_input">'Repairs and Rentals'!#REF!</definedName>
    <definedName name="Repairs">'Repairs and Rentals'!$B$6</definedName>
    <definedName name="SOFTWARE_INPUT">'Other Supplies and Misc'!$E$24</definedName>
    <definedName name="student">'Student SaL &amp; FB'!$A$14</definedName>
    <definedName name="summary1">'Grant Budget'!$B$12</definedName>
    <definedName name="summary2">'Grant Budget'!$A$26</definedName>
    <definedName name="summary3">'Grant Budget'!$A$37</definedName>
    <definedName name="summary4">'Grant Budget'!$A$61</definedName>
    <definedName name="supplies">'General Supplies and Services'!$E$33</definedName>
    <definedName name="Telephone">'General Supplies and Services'!$B$12</definedName>
    <definedName name="tolls">'Travel'!$E$24</definedName>
    <definedName name="tolls_input">'Travel'!$E$24</definedName>
    <definedName name="Tolls_Parking" localSheetId="6">'Travel (2)'!#REF!</definedName>
    <definedName name="Tolls_Parking">'Travel'!$A$19</definedName>
    <definedName name="top">'Grant Budget'!$A$1</definedName>
    <definedName name="travel2">'Travel (2)'!$B$9</definedName>
    <definedName name="Uniform_input">'Other Supplies and Misc'!#REF!</definedName>
    <definedName name="Uniforms">'Other Supplies and Misc'!#REF!</definedName>
    <definedName name="xerox">'General Supplies and Services'!$E$46</definedName>
  </definedNames>
  <calcPr fullCalcOnLoad="1"/>
</workbook>
</file>

<file path=xl/comments1.xml><?xml version="1.0" encoding="utf-8"?>
<comments xmlns="http://schemas.openxmlformats.org/spreadsheetml/2006/main">
  <authors>
    <author>CCRI</author>
  </authors>
  <commentList>
    <comment ref="A20" authorId="0">
      <text>
        <r>
          <rPr>
            <b/>
            <sz val="8"/>
            <rFont val="Tahoma"/>
            <family val="0"/>
          </rPr>
          <t>CCRI:</t>
        </r>
        <r>
          <rPr>
            <sz val="8"/>
            <rFont val="Tahoma"/>
            <family val="0"/>
          </rPr>
          <t xml:space="preserve">
add FICA Lecturers 644020
FICA Students 644030</t>
        </r>
      </text>
    </comment>
    <comment ref="A19" authorId="0">
      <text>
        <r>
          <rPr>
            <b/>
            <sz val="8"/>
            <rFont val="Tahoma"/>
            <family val="0"/>
          </rPr>
          <t>CCRI:</t>
        </r>
        <r>
          <rPr>
            <sz val="8"/>
            <rFont val="Tahoma"/>
            <family val="0"/>
          </rPr>
          <t xml:space="preserve">
What about ERS retirement Health 641020
</t>
        </r>
      </text>
    </comment>
    <comment ref="A22" authorId="0">
      <text>
        <r>
          <rPr>
            <b/>
            <sz val="8"/>
            <rFont val="Tahoma"/>
            <family val="0"/>
          </rPr>
          <t>CCRI:</t>
        </r>
        <r>
          <rPr>
            <sz val="8"/>
            <rFont val="Tahoma"/>
            <family val="0"/>
          </rPr>
          <t xml:space="preserve">
what about MET ARP 642020 and VALIC 642030
</t>
        </r>
      </text>
    </comment>
  </commentList>
</comments>
</file>

<file path=xl/sharedStrings.xml><?xml version="1.0" encoding="utf-8"?>
<sst xmlns="http://schemas.openxmlformats.org/spreadsheetml/2006/main" count="627" uniqueCount="306">
  <si>
    <t>Yes</t>
  </si>
  <si>
    <t>No</t>
  </si>
  <si>
    <t>Grant Name:</t>
  </si>
  <si>
    <t>GRANT BUDGET</t>
  </si>
  <si>
    <t>Has longevity been included, if eligible?</t>
  </si>
  <si>
    <t>N/A</t>
  </si>
  <si>
    <t>Are staff on any other companion grant(s)?</t>
  </si>
  <si>
    <t>If yes, please list grant(s) and staff member(s):</t>
  </si>
  <si>
    <t>Proposal Due Date:</t>
  </si>
  <si>
    <t>Funding Source:</t>
  </si>
  <si>
    <t>Position Titles</t>
  </si>
  <si>
    <t>Names of Proposed Staff</t>
  </si>
  <si>
    <t>Hourly Rate of Pay</t>
  </si>
  <si>
    <t># Hrs./Wk.</t>
  </si>
  <si>
    <t># Wks</t>
  </si>
  <si>
    <t>FTE</t>
  </si>
  <si>
    <t>Annualized Salary</t>
  </si>
  <si>
    <t>FICA</t>
  </si>
  <si>
    <t>Assessed
Fringe Benefits</t>
  </si>
  <si>
    <t>Subtotal of Fringe
Benefits</t>
  </si>
  <si>
    <t>Total</t>
  </si>
  <si>
    <t>TOTALS</t>
  </si>
  <si>
    <t>N - Non-classified (TIAA), C - Classified (ERS) , &amp; Blank - Lecturer's, Students, Tutors</t>
  </si>
  <si>
    <t>Assessed Fringe Benefit Rate</t>
  </si>
  <si>
    <t xml:space="preserve">FICA </t>
  </si>
  <si>
    <t>TIAA</t>
  </si>
  <si>
    <t>ERS</t>
  </si>
  <si>
    <t>Family</t>
  </si>
  <si>
    <t>Individual</t>
  </si>
  <si>
    <r>
      <t xml:space="preserve">Class-ification      </t>
    </r>
    <r>
      <rPr>
        <b/>
        <sz val="12"/>
        <color indexed="12"/>
        <rFont val="Times New Roman"/>
        <family val="1"/>
      </rPr>
      <t>N, C or Blank</t>
    </r>
  </si>
  <si>
    <t>Amount</t>
  </si>
  <si>
    <t>Med. Ins.</t>
  </si>
  <si>
    <t>Postage</t>
  </si>
  <si>
    <t>Office Supplies</t>
  </si>
  <si>
    <t>Dues &amp; Subscriptions</t>
  </si>
  <si>
    <t>Photocopying</t>
  </si>
  <si>
    <t>Printing</t>
  </si>
  <si>
    <t>Advertising</t>
  </si>
  <si>
    <t>Computer Supplies</t>
  </si>
  <si>
    <t>Computer Software</t>
  </si>
  <si>
    <t>LECTURERS SALARIES &amp; FRINGE BENEFITS WORKSHEET</t>
  </si>
  <si>
    <t>STUDENT SALARIES &amp; FRINGE BENEFITS WORKSHEET</t>
  </si>
  <si>
    <t>Community College of RI</t>
  </si>
  <si>
    <t>Travel Grant Budget Line Items</t>
  </si>
  <si>
    <t xml:space="preserve">Object Code </t>
  </si>
  <si>
    <t>Instate Travel</t>
  </si>
  <si>
    <t>Number of Months</t>
  </si>
  <si>
    <t>Travel Reimbursement Rate</t>
  </si>
  <si>
    <t>Miles per Month for all employees</t>
  </si>
  <si>
    <t>List individually all trips/conferences/workshops and include all costs associated with the trip.</t>
  </si>
  <si>
    <t>Trip 1</t>
  </si>
  <si>
    <t>Hotel</t>
  </si>
  <si>
    <t>Destination</t>
  </si>
  <si>
    <t>Transportation to/from airport</t>
  </si>
  <si>
    <r>
      <t>Out of State Travel (</t>
    </r>
    <r>
      <rPr>
        <sz val="10"/>
        <rFont val="Arial"/>
        <family val="2"/>
      </rPr>
      <t>See travel regulations for allowable costs)</t>
    </r>
  </si>
  <si>
    <t>Total Trip 1</t>
  </si>
  <si>
    <t>Trip 2</t>
  </si>
  <si>
    <t>Total Trip 2</t>
  </si>
  <si>
    <t>Trip 3</t>
  </si>
  <si>
    <t>Total Trip 3</t>
  </si>
  <si>
    <t>Total Out of State Travel</t>
  </si>
  <si>
    <t>Per mile rate</t>
  </si>
  <si>
    <t>Quantity</t>
  </si>
  <si>
    <t>Rate</t>
  </si>
  <si>
    <t>Total Postage</t>
  </si>
  <si>
    <t>Subscriptions</t>
  </si>
  <si>
    <t>Dues</t>
  </si>
  <si>
    <t>Total Dues and Subscriptions</t>
  </si>
  <si>
    <t>Traveler/position</t>
  </si>
  <si>
    <t>Dates</t>
  </si>
  <si>
    <t>Costs</t>
  </si>
  <si>
    <t>Registration Fee</t>
  </si>
  <si>
    <t>Name of Conference</t>
  </si>
  <si>
    <t>Number of Copies</t>
  </si>
  <si>
    <t>Cost per copy</t>
  </si>
  <si>
    <t>Total Copying costs</t>
  </si>
  <si>
    <t>Item 1</t>
  </si>
  <si>
    <t>Item 2</t>
  </si>
  <si>
    <t>Item 3</t>
  </si>
  <si>
    <t>Item 4</t>
  </si>
  <si>
    <t>Item 5</t>
  </si>
  <si>
    <t>Total Printing</t>
  </si>
  <si>
    <t>Total Advertising</t>
  </si>
  <si>
    <t>CCRI</t>
  </si>
  <si>
    <t>Grant Director:</t>
  </si>
  <si>
    <t>List the individual items and the cost.</t>
  </si>
  <si>
    <t>Item 6</t>
  </si>
  <si>
    <t>Item 7</t>
  </si>
  <si>
    <t>Item 8</t>
  </si>
  <si>
    <t>Capital Budget Line Items</t>
  </si>
  <si>
    <t>Description</t>
  </si>
  <si>
    <t>Cost</t>
  </si>
  <si>
    <t>Student Payroll</t>
  </si>
  <si>
    <t>Equipment &amp; Furniture Repairs</t>
  </si>
  <si>
    <t>Grant Budget Summary</t>
  </si>
  <si>
    <t>Biweekly Staff Payroll</t>
  </si>
  <si>
    <t>Lecturer's Payroll</t>
  </si>
  <si>
    <t>Personnel</t>
  </si>
  <si>
    <t>Fringe Benefits</t>
  </si>
  <si>
    <t>Operating</t>
  </si>
  <si>
    <t>Matching costs</t>
  </si>
  <si>
    <t>Matching Costs</t>
  </si>
  <si>
    <t>Operating costs</t>
  </si>
  <si>
    <t>Inkind</t>
  </si>
  <si>
    <t>Cash</t>
  </si>
  <si>
    <t>Type of Match</t>
  </si>
  <si>
    <t>Total Matching Costs</t>
  </si>
  <si>
    <t>Phone Number(s):</t>
  </si>
  <si>
    <t>"                        "</t>
  </si>
  <si>
    <t xml:space="preserve">     "            "</t>
  </si>
  <si>
    <t>Equipment and Furniture Repairs</t>
  </si>
  <si>
    <t>List types and estimated costs</t>
  </si>
  <si>
    <t>Total Repairs</t>
  </si>
  <si>
    <t>List location and attach rental agreement</t>
  </si>
  <si>
    <t>Equipment Rental</t>
  </si>
  <si>
    <t>Monthly Fee</t>
  </si>
  <si>
    <t>Total Annual Rental On Campus</t>
  </si>
  <si>
    <t>Insert number of MONTHS</t>
  </si>
  <si>
    <t xml:space="preserve">    "                "               "           </t>
  </si>
  <si>
    <t>List type and cost</t>
  </si>
  <si>
    <t>Educational Supplies</t>
  </si>
  <si>
    <t>Describe and insert costs by type (Conference fees should be entered in the Travel Worksheet)</t>
  </si>
  <si>
    <t>Other Supplies and Misc. Grant Budget Line Items</t>
  </si>
  <si>
    <t xml:space="preserve">   "          "                  "</t>
  </si>
  <si>
    <t xml:space="preserve">        "            "</t>
  </si>
  <si>
    <t>Total Operating</t>
  </si>
  <si>
    <t>Total Direct expenditures</t>
  </si>
  <si>
    <t>GRAND TOTAL</t>
  </si>
  <si>
    <t>Repairs and Rentals</t>
  </si>
  <si>
    <t>Assessed Fringe Benefits</t>
  </si>
  <si>
    <t>On-Campus Facility Rental Cost</t>
  </si>
  <si>
    <t>In State Travel</t>
  </si>
  <si>
    <t>BI-WEEKLY SALARIES &amp; FRINGE BENEFITS WORKSHEET</t>
  </si>
  <si>
    <t>Long distance charges</t>
  </si>
  <si>
    <t>Insert appropriate monthly rate</t>
  </si>
  <si>
    <t>Insert estimated monthly cost for long distance calls</t>
  </si>
  <si>
    <t>Insert number of months</t>
  </si>
  <si>
    <t>Insert total for each type</t>
  </si>
  <si>
    <t>Other (describe and price out)</t>
  </si>
  <si>
    <t>Enter number of days</t>
  </si>
  <si>
    <t>Parking/Tolls</t>
  </si>
  <si>
    <t>Conference fees from Travel section</t>
  </si>
  <si>
    <t>YES</t>
  </si>
  <si>
    <t>NO</t>
  </si>
  <si>
    <r>
      <t>Matching Costs</t>
    </r>
    <r>
      <rPr>
        <sz val="10"/>
        <rFont val="Times New Roman"/>
        <family val="1"/>
      </rPr>
      <t xml:space="preserve"> Worksheet</t>
    </r>
  </si>
  <si>
    <t>Audit</t>
  </si>
  <si>
    <t>Parking/tolls</t>
  </si>
  <si>
    <t xml:space="preserve">Tolls and Parking </t>
  </si>
  <si>
    <t>Enter number of nights</t>
  </si>
  <si>
    <t>Total Annual Rental Off Campus</t>
  </si>
  <si>
    <t xml:space="preserve">Total Annual Equipment Rental </t>
  </si>
  <si>
    <t>Total Estimated Cost</t>
  </si>
  <si>
    <t>MATCHING SALARIES &amp; FRINGE BENEFITS WORKSHEET</t>
  </si>
  <si>
    <t>Total Instate Travel</t>
  </si>
  <si>
    <t>Total Monthly Equipment Rental</t>
  </si>
  <si>
    <t>Monthly Total On Campus Rental Cost</t>
  </si>
  <si>
    <t>Total Audit and Indirect</t>
  </si>
  <si>
    <t>Assessed
Fringe
Benefits</t>
  </si>
  <si>
    <t>(please indicate type)</t>
  </si>
  <si>
    <t>Out of State Travel</t>
  </si>
  <si>
    <t>Confirmed dollar amount with Public Relations or vendor?</t>
  </si>
  <si>
    <t>Trip 4</t>
  </si>
  <si>
    <t>Total Trip 4</t>
  </si>
  <si>
    <t>Trip 5</t>
  </si>
  <si>
    <t>Total Trip 5</t>
  </si>
  <si>
    <t>Trip 6</t>
  </si>
  <si>
    <t>Total Trip 6</t>
  </si>
  <si>
    <r>
      <t xml:space="preserve">Class-ification
</t>
    </r>
    <r>
      <rPr>
        <b/>
        <sz val="12"/>
        <color indexed="12"/>
        <rFont val="Times New Roman"/>
        <family val="1"/>
      </rPr>
      <t>N, C, or Blank</t>
    </r>
  </si>
  <si>
    <r>
      <t xml:space="preserve">Indirect cost </t>
    </r>
    <r>
      <rPr>
        <b/>
        <sz val="12"/>
        <color indexed="12"/>
        <rFont val="Times New Roman"/>
        <family val="1"/>
      </rPr>
      <t>(Insert %)</t>
    </r>
  </si>
  <si>
    <t>If yes, what percentage is required of the total budget for the Institutional match?</t>
  </si>
  <si>
    <t>Are the matching costs for Personnel required by the funding source?</t>
  </si>
  <si>
    <t>N.B. Time cards (not for payroll) supporting matching costs are to be completed three (3) days after the end of each pay period and sent to the Controller's Office.</t>
  </si>
  <si>
    <t>If yes, what percentage (inclusive of Personnel) is
required of the total budget for the Institutional match?</t>
  </si>
  <si>
    <t>Are the matching costs for operating required
by the funding source?</t>
  </si>
  <si>
    <t>FTE for Health Plan</t>
  </si>
  <si>
    <t>For position postings, have you confirmed amounts through the Personnel Office?</t>
  </si>
  <si>
    <t>Airline/Train/auto</t>
  </si>
  <si>
    <t>Please indicate if prices have been confirmed with the vendor?</t>
  </si>
  <si>
    <r>
      <t xml:space="preserve">Please Indicate Type
</t>
    </r>
    <r>
      <rPr>
        <b/>
        <sz val="12"/>
        <color indexed="56"/>
        <rFont val="Times New Roman"/>
        <family val="1"/>
      </rPr>
      <t>I - inkind
C - Cash</t>
    </r>
  </si>
  <si>
    <t>Grant Period:</t>
  </si>
  <si>
    <t>To trip4</t>
  </si>
  <si>
    <t>(back to summary sheet)</t>
  </si>
  <si>
    <t>(back to summary)</t>
  </si>
  <si>
    <t>To top of page</t>
  </si>
  <si>
    <t xml:space="preserve">If not, then is the company you plan to purchase from a sole source vendor?  If yes, attach your backup documentation (see the Purchasing Manual for clarification).  </t>
  </si>
  <si>
    <t>For mass mailings, determine total quantities and multiply by the current first class postage rate.</t>
  </si>
  <si>
    <r>
      <t>Out of State Travel</t>
    </r>
    <r>
      <rPr>
        <b/>
        <sz val="10"/>
        <rFont val="Arial"/>
        <family val="2"/>
      </rPr>
      <t xml:space="preserve"> (See travel regulations for allowable costs)</t>
    </r>
  </si>
  <si>
    <t>An additional day for per diem for the day returning from trip/conference has been added to the formula.</t>
  </si>
  <si>
    <t>Please provide breakdown for dollar amount budgeted.</t>
  </si>
  <si>
    <t>Facility Rental Space - Off Campus</t>
  </si>
  <si>
    <t>Have you verified the price of computer software using the Master Price
Agreement?</t>
  </si>
  <si>
    <t>Confirmed dollar amount with vendor?</t>
  </si>
  <si>
    <t>Use for parking and tolls while on business within the state.</t>
  </si>
  <si>
    <t>Total Monthly Rental Cost</t>
  </si>
  <si>
    <t>Please provide a general description and quantity of items you are budgeting for.</t>
  </si>
  <si>
    <t xml:space="preserve">Family Dental &amp; Vision for Medical Waiver Incentive Only </t>
  </si>
  <si>
    <r>
      <t xml:space="preserve">Health Plan
Insert a # 
</t>
    </r>
    <r>
      <rPr>
        <b/>
        <sz val="12"/>
        <color indexed="12"/>
        <rFont val="Times New Roman"/>
        <family val="1"/>
      </rPr>
      <t>1-3</t>
    </r>
  </si>
  <si>
    <r>
      <t xml:space="preserve">Health Plan
Insert a #
</t>
    </r>
    <r>
      <rPr>
        <b/>
        <sz val="12"/>
        <color indexed="56"/>
        <rFont val="Times New Roman"/>
        <family val="1"/>
      </rPr>
      <t>1-3</t>
    </r>
  </si>
  <si>
    <t>Medical Waiver</t>
  </si>
  <si>
    <t>%</t>
  </si>
  <si>
    <t>Computers</t>
  </si>
  <si>
    <t>Total Computers</t>
  </si>
  <si>
    <t>Have you verified the price of the computer(s) using the Master Price
Agreement (and printer, if it is ordered together as a complete system)?</t>
  </si>
  <si>
    <t>Total Outside Consultant</t>
  </si>
  <si>
    <r>
      <t>Repairs</t>
    </r>
    <r>
      <rPr>
        <i/>
        <sz val="10"/>
        <rFont val="Times New Roman"/>
        <family val="1"/>
      </rPr>
      <t xml:space="preserve"> and Rentals Worksheet</t>
    </r>
  </si>
  <si>
    <t>Tolls and Parking</t>
  </si>
  <si>
    <r>
      <t xml:space="preserve">Outside Consultant </t>
    </r>
    <r>
      <rPr>
        <b/>
        <u val="single"/>
        <sz val="10.45"/>
        <color indexed="12"/>
        <rFont val="SWISS"/>
        <family val="0"/>
      </rPr>
      <t>(to go through Purchasing and out to bid)</t>
    </r>
  </si>
  <si>
    <t>General Supplies and Services Grant Budget Line Items</t>
  </si>
  <si>
    <t>List type of equipment and details of lease (dates, period, cost etc.) and attach lease</t>
  </si>
  <si>
    <t>General Supplies and Services Worksheet</t>
  </si>
  <si>
    <r>
      <t>Travel</t>
    </r>
    <r>
      <rPr>
        <i/>
        <sz val="10"/>
        <rFont val="Times New Roman"/>
        <family val="1"/>
      </rPr>
      <t xml:space="preserve"> Worksheet </t>
    </r>
  </si>
  <si>
    <r>
      <t>Capital</t>
    </r>
    <r>
      <rPr>
        <i/>
        <sz val="10"/>
        <rFont val="Times New Roman"/>
        <family val="1"/>
      </rPr>
      <t xml:space="preserve"> Worksheet</t>
    </r>
  </si>
  <si>
    <t>Computer Software*</t>
  </si>
  <si>
    <t>Computers*</t>
  </si>
  <si>
    <r>
      <t xml:space="preserve">   </t>
    </r>
    <r>
      <rPr>
        <b/>
        <sz val="10"/>
        <rFont val="Arial"/>
        <family val="2"/>
      </rPr>
      <t xml:space="preserve">NOTE: </t>
    </r>
    <r>
      <rPr>
        <sz val="10"/>
        <rFont val="Arial"/>
        <family val="0"/>
      </rPr>
      <t xml:space="preserve"> Please note that</t>
    </r>
  </si>
  <si>
    <t xml:space="preserve">        anyone on Lecturers</t>
  </si>
  <si>
    <t xml:space="preserve">        Payroll that is teaching</t>
  </si>
  <si>
    <t xml:space="preserve">        a credit course does</t>
  </si>
  <si>
    <t xml:space="preserve">        not receive reimbursement</t>
  </si>
  <si>
    <t xml:space="preserve">        for Instate Travel.</t>
  </si>
  <si>
    <t>Total Line charges</t>
  </si>
  <si>
    <t>Number lines - Providence</t>
  </si>
  <si>
    <t>Number lines - Lincoln</t>
  </si>
  <si>
    <t>Number lines - Warwick</t>
  </si>
  <si>
    <t>Telephone (Line Charges)</t>
  </si>
  <si>
    <t>714294</t>
  </si>
  <si>
    <r>
      <t xml:space="preserve">   </t>
    </r>
    <r>
      <rPr>
        <b/>
        <sz val="14"/>
        <color indexed="10"/>
        <rFont val="Times New Roman"/>
        <family val="1"/>
      </rPr>
      <t>FICA</t>
    </r>
  </si>
  <si>
    <r>
      <t xml:space="preserve">This line item is to be utilized for ordering a computer(s) and/or if you are ordering a complete system, i.e. computer and a printer. </t>
    </r>
    <r>
      <rPr>
        <b/>
        <i/>
        <sz val="10"/>
        <rFont val="Arial"/>
        <family val="2"/>
      </rPr>
      <t xml:space="preserve"> </t>
    </r>
    <r>
      <rPr>
        <b/>
        <sz val="12"/>
        <rFont val="Arial"/>
        <family val="2"/>
      </rPr>
      <t>If you are only ordering a printer, please put this expense under object code 714231.</t>
    </r>
  </si>
  <si>
    <t>Budgeted</t>
  </si>
  <si>
    <t>Salary</t>
  </si>
  <si>
    <t>Increase</t>
  </si>
  <si>
    <t xml:space="preserve">Over </t>
  </si>
  <si>
    <t>Prior Yr.:</t>
  </si>
  <si>
    <t>Banner Fund No.</t>
  </si>
  <si>
    <t>Banner Account No.</t>
  </si>
  <si>
    <t>United Healthcare</t>
  </si>
  <si>
    <t>612042/612049 Total Salary</t>
  </si>
  <si>
    <t>Total Salary</t>
  </si>
  <si>
    <t>614010/614020 Total Salary</t>
  </si>
  <si>
    <t>Number lines - Newport</t>
  </si>
  <si>
    <t>TABLE A</t>
  </si>
  <si>
    <t>TABLE B</t>
  </si>
  <si>
    <t>[HIDDEN] Annualized Salary</t>
  </si>
  <si>
    <t>[HIDDEN] Table A Rates</t>
  </si>
  <si>
    <t>[HIDDEN] Table B Rates</t>
  </si>
  <si>
    <t>Budgeted Health Increase Over Prior Yr.:</t>
  </si>
  <si>
    <t>Rates for Fiscal 2009</t>
  </si>
  <si>
    <t>are to be charged to the grant to ensure that the appropriate entries are made.</t>
  </si>
  <si>
    <t>Catalog of Federal Domestic Assistance (CFDA) No.:</t>
  </si>
  <si>
    <t>Grant Director / Phone No.:</t>
  </si>
  <si>
    <t>Miscellaneous Operating</t>
  </si>
  <si>
    <t>Account</t>
  </si>
  <si>
    <t>Account Description</t>
  </si>
  <si>
    <t>NOTE:</t>
  </si>
  <si>
    <t>This section allows for the budgeting for an Optional Banner Account that is not part of the standard Workbook format.</t>
  </si>
  <si>
    <t>Enter the 6-digit Banner Account No. and Account Description in the two red cells, and the Estimated Cost where indicated; this information will appear on the Grant Budget tab:</t>
  </si>
  <si>
    <r>
      <t>Other Supplies and Misc.</t>
    </r>
    <r>
      <rPr>
        <i/>
        <sz val="10"/>
        <rFont val="Times New Roman"/>
        <family val="1"/>
      </rPr>
      <t xml:space="preserve"> Worksheet</t>
    </r>
  </si>
  <si>
    <t>Total Hrs.</t>
  </si>
  <si>
    <t>Stores</t>
  </si>
  <si>
    <t>Office Supplies including Central</t>
  </si>
  <si>
    <r>
      <t>*Please note:</t>
    </r>
    <r>
      <rPr>
        <sz val="11"/>
        <rFont val="Arial"/>
        <family val="2"/>
      </rPr>
      <t xml:space="preserve">  Budget requests for software and technology equipment need to be reviewed and approved by the Department of Information Technology prior to your grant being submitted to the funding source.</t>
    </r>
  </si>
  <si>
    <t>N.B.  Please note that you must submit all paid invoices and/or paid College requisition numbers to the Controller's Office on a monthly basis for all items purchased with College funds that you have listed below as part of the match.</t>
  </si>
  <si>
    <t>Total Miscellaneous Operating</t>
  </si>
  <si>
    <t>Total cost of Capital Equipment</t>
  </si>
  <si>
    <t>NOTE:  Please list the phone numbers/extensions above at each campus that</t>
  </si>
  <si>
    <t>Total Telephone Costs</t>
  </si>
  <si>
    <t>(Amount posted to Misc. Operating code 714284)</t>
  </si>
  <si>
    <t>Total Matching Operating Costs</t>
  </si>
  <si>
    <t>*Please note that budget requests for technology equipment need to be reviewed and approved by the Department of Information Technology prior to your grant being submitted to the funding source.</t>
  </si>
  <si>
    <t>Optional Banner Account</t>
  </si>
  <si>
    <t>Outside Consultant (to go through Purchasing and must go out to bid)</t>
  </si>
  <si>
    <r>
      <t xml:space="preserve">Capital Equipment/Software </t>
    </r>
    <r>
      <rPr>
        <b/>
        <u val="single"/>
        <sz val="10.45"/>
        <color indexed="12"/>
        <rFont val="SWISS"/>
        <family val="0"/>
      </rPr>
      <t>(More than $5,000 per item) - See Instructions for Banner Accts.</t>
    </r>
  </si>
  <si>
    <t>Optional Banner Account (see Instructions):</t>
  </si>
  <si>
    <t>Various</t>
  </si>
  <si>
    <r>
      <t xml:space="preserve">In order to be considered a capital purchase, </t>
    </r>
    <r>
      <rPr>
        <b/>
        <i/>
        <u val="single"/>
        <sz val="12"/>
        <rFont val="Arial"/>
        <family val="2"/>
      </rPr>
      <t>a single item</t>
    </r>
    <r>
      <rPr>
        <b/>
        <i/>
        <sz val="12"/>
        <rFont val="Arial"/>
        <family val="2"/>
      </rPr>
      <t xml:space="preserve"> must have a useful life of more than one year and must have a cost of $5,000 or more per unit. </t>
    </r>
  </si>
  <si>
    <t>List the individual items, their Banner Accounts (see below), and their cost.</t>
  </si>
  <si>
    <t>If all Equipment is to be applied to the same Banner Account No., enter that number here.  If not, enter "Various":</t>
  </si>
  <si>
    <t>Educational and Recreational Equipment</t>
  </si>
  <si>
    <t>Physical Plant Equipment</t>
  </si>
  <si>
    <t>Office Furniture and Equipment</t>
  </si>
  <si>
    <t>Computer Equipment</t>
  </si>
  <si>
    <t>Banner Account Numbers for Capital Equipment/Software Purchases</t>
  </si>
  <si>
    <t>731XXX</t>
  </si>
  <si>
    <t>Capital Expenditures for Equipment/Software*</t>
  </si>
  <si>
    <t>HEALTH</t>
  </si>
  <si>
    <r>
      <t xml:space="preserve">ERS </t>
    </r>
    <r>
      <rPr>
        <b/>
        <sz val="12"/>
        <color indexed="10"/>
        <rFont val="Times New Roman"/>
        <family val="1"/>
      </rPr>
      <t>(7/1/08 - 6/30/09)</t>
    </r>
  </si>
  <si>
    <t>Please obtain the on-campus rental rates from the Controller's Office.                                         List campus, room, room number, number of sq. ft., and pricing.</t>
  </si>
  <si>
    <r>
      <t>Banner Account</t>
    </r>
    <r>
      <rPr>
        <b/>
        <u val="single"/>
        <sz val="10"/>
        <rFont val="Arial"/>
        <family val="2"/>
      </rPr>
      <t xml:space="preserve"> No.</t>
    </r>
  </si>
  <si>
    <t>Are these Personnel costs an In-Kind (vs. a Cash) Match?</t>
  </si>
  <si>
    <t>NOTE: The Controller's Office will request the Business Office to order postage cards if the Grant Project Director does not already have them.</t>
  </si>
  <si>
    <t>Per diem ($30/day)</t>
  </si>
  <si>
    <t>Budgeting 21.13% for 2008-09</t>
  </si>
  <si>
    <t>July, 2008 through June, 2009</t>
  </si>
  <si>
    <t>________, 2009 through ________, 2009</t>
  </si>
  <si>
    <t>Rates for Fiscal 2010</t>
  </si>
  <si>
    <r>
      <t xml:space="preserve">ERS </t>
    </r>
    <r>
      <rPr>
        <b/>
        <sz val="12"/>
        <color indexed="10"/>
        <rFont val="Times New Roman"/>
        <family val="1"/>
      </rPr>
      <t>(7/1/09 - 6/30/10)</t>
    </r>
  </si>
  <si>
    <t>TABLE A-1 Health Care Rates 7/1/08 - 6/30/09                            For Annualized Salaries of $50,000 or More</t>
  </si>
  <si>
    <t>TABLE B-1 Health Care Rates 7/1/08 - 6/30/09                         For Annualized Salaries of Less than $50,000</t>
  </si>
  <si>
    <t>TABLE A-2 Health Care Rates 7/1/09 - 6/30/10                                    For Annualized Salaries of $50,000 or More</t>
  </si>
  <si>
    <t>Warwick (Knight) Campus = $210/yr.</t>
  </si>
  <si>
    <t>Lincoln (Flanagan) Campus = $210/yr.</t>
  </si>
  <si>
    <t>Providence (Liston) Campus = $210/yr.</t>
  </si>
  <si>
    <t>Newport Campus = $210/yr.</t>
  </si>
  <si>
    <t>Health Care Rates 7/1/08- 6/30/09 - For Annualized Salaries of $50,000 or More</t>
  </si>
  <si>
    <t>Health Care Rates 7/1/08 - 6/30/09 - For Annualized Salaries of Less than $50,000</t>
  </si>
  <si>
    <t>TABLE B-2 Health Care Rates 7/1/09 - 6/30/10                                    For Annualized Salaries of Less than $50,000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</si>
</sst>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_);\(&quot;$&quot;#,##0.0\)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%"/>
    <numFmt numFmtId="171" formatCode="0.0000%"/>
    <numFmt numFmtId="172" formatCode="&quot;$&quot;#,##0"/>
    <numFmt numFmtId="173" formatCode="&quot;$&quot;#,##0.0"/>
    <numFmt numFmtId="174" formatCode="&quot;$&quot;#,##0.000"/>
    <numFmt numFmtId="175" formatCode="_(* #,##0.0_);_(* \(#,##0.0\);_(* &quot;-&quot;??_);_(@_)"/>
    <numFmt numFmtId="176" formatCode="_(* #,##0_);_(* \(#,##0\);_(* &quot;-&quot;??_);_(@_)"/>
    <numFmt numFmtId="177" formatCode="&quot;$&quot;#,##0.00;[Red]&quot;$&quot;#,##0.00"/>
    <numFmt numFmtId="178" formatCode="&quot;$&quot;#,##0.0000"/>
    <numFmt numFmtId="179" formatCode="0.0"/>
    <numFmt numFmtId="180" formatCode="0.000"/>
    <numFmt numFmtId="181" formatCode="0.0000"/>
    <numFmt numFmtId="182" formatCode="0.00000%"/>
    <numFmt numFmtId="183" formatCode="0.000000%"/>
    <numFmt numFmtId="184" formatCode="&quot;$&quot;#,##0.0_);[Red]\(&quot;$&quot;#,##0.0\)"/>
    <numFmt numFmtId="185" formatCode="mm/dd/yy_)"/>
    <numFmt numFmtId="186" formatCode="0_)"/>
    <numFmt numFmtId="187" formatCode=";;;"/>
    <numFmt numFmtId="188" formatCode="0.00_)"/>
    <numFmt numFmtId="189" formatCode="mm/dd_)"/>
    <numFmt numFmtId="190" formatCode="dd\-mmm_)"/>
    <numFmt numFmtId="191" formatCode="_(&quot;$&quot;* #,##0.000_);_(&quot;$&quot;* \(#,##0.000\);_(&quot;$&quot;* &quot;-&quot;??_);_(@_)"/>
    <numFmt numFmtId="192" formatCode="_(* #,##0.0000_);_(* \(#,##0.0000\);_(* &quot;-&quot;????_);_(@_)"/>
    <numFmt numFmtId="193" formatCode="_(&quot;$&quot;* #,##0.0000_);_(&quot;$&quot;* \(#,##0.0000\);_(&quot;$&quot;* &quot;-&quot;????_);_(@_)"/>
    <numFmt numFmtId="194" formatCode="mmmm\ d\,\ yyyy"/>
    <numFmt numFmtId="195" formatCode="[$€-2]\ #,##0.00_);[Red]\([$€-2]\ #,##0.00\)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i/>
      <sz val="12"/>
      <name val="Times New Roman"/>
      <family val="1"/>
    </font>
    <font>
      <sz val="10"/>
      <color indexed="57"/>
      <name val="Arial"/>
      <family val="2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name val="Arial"/>
      <family val="2"/>
    </font>
    <font>
      <u val="single"/>
      <sz val="10.45"/>
      <color indexed="36"/>
      <name val="SWISS"/>
      <family val="0"/>
    </font>
    <font>
      <u val="single"/>
      <sz val="10.45"/>
      <color indexed="12"/>
      <name val="SWISS"/>
      <family val="0"/>
    </font>
    <font>
      <sz val="12"/>
      <name val="SWISS"/>
      <family val="0"/>
    </font>
    <font>
      <b/>
      <sz val="10"/>
      <name val="SWISS"/>
      <family val="0"/>
    </font>
    <font>
      <sz val="10"/>
      <name val="SWISS"/>
      <family val="0"/>
    </font>
    <font>
      <b/>
      <sz val="14"/>
      <name val="Times New Roman"/>
      <family val="1"/>
    </font>
    <font>
      <b/>
      <sz val="14"/>
      <color indexed="16"/>
      <name val="Times New Roman"/>
      <family val="1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1"/>
      <name val="SWISS"/>
      <family val="0"/>
    </font>
    <font>
      <i/>
      <sz val="10"/>
      <name val="SWISS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61"/>
      <name val="Times New Roman"/>
      <family val="1"/>
    </font>
    <font>
      <b/>
      <sz val="16"/>
      <color indexed="61"/>
      <name val="Times New Roman"/>
      <family val="1"/>
    </font>
    <font>
      <sz val="16"/>
      <name val="Times New Roman"/>
      <family val="1"/>
    </font>
    <font>
      <sz val="16"/>
      <color indexed="61"/>
      <name val="Times New Roman"/>
      <family val="1"/>
    </font>
    <font>
      <i/>
      <sz val="16"/>
      <color indexed="61"/>
      <name val="Times New Roman"/>
      <family val="1"/>
    </font>
    <font>
      <sz val="16"/>
      <name val="Arial"/>
      <family val="0"/>
    </font>
    <font>
      <b/>
      <i/>
      <sz val="14"/>
      <color indexed="61"/>
      <name val="Times New Roman"/>
      <family val="1"/>
    </font>
    <font>
      <sz val="14"/>
      <color indexed="61"/>
      <name val="Times New Roman"/>
      <family val="1"/>
    </font>
    <font>
      <i/>
      <sz val="14"/>
      <color indexed="61"/>
      <name val="Times New Roman"/>
      <family val="1"/>
    </font>
    <font>
      <sz val="14"/>
      <name val="Times New Roman"/>
      <family val="1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i/>
      <sz val="10"/>
      <color indexed="56"/>
      <name val="Arial"/>
      <family val="2"/>
    </font>
    <font>
      <b/>
      <u val="single"/>
      <sz val="10.45"/>
      <color indexed="12"/>
      <name val="SWISS"/>
      <family val="0"/>
    </font>
    <font>
      <b/>
      <sz val="12"/>
      <name val="SWISS"/>
      <family val="0"/>
    </font>
    <font>
      <i/>
      <sz val="10"/>
      <name val="Times New Roman"/>
      <family val="1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2"/>
      <name val="Times New Roman"/>
      <family val="1"/>
    </font>
    <font>
      <b/>
      <sz val="16"/>
      <color indexed="10"/>
      <name val="Times New Roman"/>
      <family val="1"/>
    </font>
    <font>
      <b/>
      <sz val="11"/>
      <name val="Arial"/>
      <family val="2"/>
    </font>
    <font>
      <b/>
      <i/>
      <sz val="12"/>
      <color indexed="10"/>
      <name val="Arial"/>
      <family val="2"/>
    </font>
    <font>
      <b/>
      <i/>
      <sz val="11"/>
      <color indexed="61"/>
      <name val="Times New Roman"/>
      <family val="1"/>
    </font>
    <font>
      <b/>
      <i/>
      <sz val="12"/>
      <color indexed="61"/>
      <name val="Times New Roman"/>
      <family val="1"/>
    </font>
    <font>
      <b/>
      <u val="single"/>
      <sz val="11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474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0" fontId="8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Continuous"/>
      <protection/>
    </xf>
    <xf numFmtId="0" fontId="7" fillId="0" borderId="2" xfId="0" applyFont="1" applyBorder="1" applyAlignment="1" applyProtection="1">
      <alignment horizontal="centerContinuous" wrapText="1"/>
      <protection/>
    </xf>
    <xf numFmtId="0" fontId="7" fillId="0" borderId="2" xfId="0" applyFont="1" applyBorder="1" applyAlignment="1" applyProtection="1">
      <alignment horizontal="center" wrapText="1"/>
      <protection/>
    </xf>
    <xf numFmtId="0" fontId="8" fillId="0" borderId="2" xfId="0" applyFont="1" applyBorder="1" applyAlignment="1" applyProtection="1">
      <alignment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44" fontId="8" fillId="0" borderId="2" xfId="17" applyFont="1" applyBorder="1" applyAlignment="1" applyProtection="1">
      <alignment/>
      <protection locked="0"/>
    </xf>
    <xf numFmtId="39" fontId="8" fillId="0" borderId="2" xfId="17" applyNumberFormat="1" applyFont="1" applyBorder="1" applyAlignment="1" applyProtection="1">
      <alignment/>
      <protection locked="0"/>
    </xf>
    <xf numFmtId="10" fontId="5" fillId="0" borderId="2" xfId="22" applyNumberFormat="1" applyFont="1" applyBorder="1" applyAlignment="1" quotePrefix="1">
      <alignment vertical="top" wrapText="1"/>
    </xf>
    <xf numFmtId="5" fontId="13" fillId="0" borderId="2" xfId="17" applyNumberFormat="1" applyFont="1" applyBorder="1" applyAlignment="1" applyProtection="1">
      <alignment/>
      <protection/>
    </xf>
    <xf numFmtId="0" fontId="7" fillId="0" borderId="2" xfId="0" applyFont="1" applyBorder="1" applyAlignment="1" applyProtection="1">
      <alignment horizontal="center"/>
      <protection/>
    </xf>
    <xf numFmtId="0" fontId="14" fillId="0" borderId="0" xfId="0" applyFont="1" applyAlignment="1">
      <alignment/>
    </xf>
    <xf numFmtId="0" fontId="7" fillId="0" borderId="0" xfId="0" applyFont="1" applyBorder="1" applyAlignment="1" applyProtection="1">
      <alignment horizontal="center" wrapText="1"/>
      <protection/>
    </xf>
    <xf numFmtId="5" fontId="8" fillId="0" borderId="0" xfId="17" applyNumberFormat="1" applyFont="1" applyBorder="1" applyAlignment="1" applyProtection="1">
      <alignment/>
      <protection/>
    </xf>
    <xf numFmtId="0" fontId="13" fillId="0" borderId="0" xfId="0" applyFont="1" applyAlignment="1">
      <alignment/>
    </xf>
    <xf numFmtId="10" fontId="13" fillId="0" borderId="0" xfId="22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8" fillId="0" borderId="0" xfId="21" applyFont="1">
      <alignment/>
      <protection/>
    </xf>
    <xf numFmtId="0" fontId="19" fillId="0" borderId="0" xfId="21" applyFont="1" applyBorder="1">
      <alignment/>
      <protection/>
    </xf>
    <xf numFmtId="5" fontId="13" fillId="0" borderId="2" xfId="17" applyNumberFormat="1" applyFont="1" applyBorder="1" applyAlignment="1" applyProtection="1" quotePrefix="1">
      <alignment/>
      <protection/>
    </xf>
    <xf numFmtId="0" fontId="10" fillId="0" borderId="0" xfId="0" applyFont="1" applyBorder="1" applyAlignment="1">
      <alignment/>
    </xf>
    <xf numFmtId="0" fontId="21" fillId="0" borderId="2" xfId="0" applyFont="1" applyBorder="1" applyAlignment="1" applyProtection="1">
      <alignment horizontal="centerContinuous" wrapText="1"/>
      <protection/>
    </xf>
    <xf numFmtId="172" fontId="6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44" fontId="1" fillId="0" borderId="5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22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3" fillId="0" borderId="0" xfId="0" applyFont="1" applyAlignment="1">
      <alignment horizontal="center"/>
    </xf>
    <xf numFmtId="5" fontId="13" fillId="0" borderId="0" xfId="17" applyNumberFormat="1" applyFont="1" applyBorder="1" applyAlignment="1" applyProtection="1" quotePrefix="1">
      <alignment/>
      <protection/>
    </xf>
    <xf numFmtId="0" fontId="23" fillId="0" borderId="0" xfId="0" applyFont="1" applyAlignment="1">
      <alignment/>
    </xf>
    <xf numFmtId="0" fontId="1" fillId="0" borderId="0" xfId="0" applyFont="1" applyAlignment="1">
      <alignment horizontal="center"/>
    </xf>
    <xf numFmtId="0" fontId="24" fillId="0" borderId="0" xfId="21" applyFont="1">
      <alignment/>
      <protection/>
    </xf>
    <xf numFmtId="0" fontId="0" fillId="0" borderId="0" xfId="0" applyAlignment="1">
      <alignment horizontal="right"/>
    </xf>
    <xf numFmtId="0" fontId="25" fillId="0" borderId="0" xfId="21" applyFont="1" applyBorder="1">
      <alignment/>
      <protection/>
    </xf>
    <xf numFmtId="0" fontId="0" fillId="0" borderId="0" xfId="0" applyFont="1" applyFill="1" applyBorder="1" applyAlignment="1">
      <alignment horizontal="right"/>
    </xf>
    <xf numFmtId="44" fontId="6" fillId="0" borderId="6" xfId="17" applyFont="1" applyBorder="1" applyAlignment="1">
      <alignment/>
    </xf>
    <xf numFmtId="44" fontId="6" fillId="0" borderId="0" xfId="17" applyFont="1" applyAlignment="1">
      <alignment/>
    </xf>
    <xf numFmtId="44" fontId="26" fillId="0" borderId="7" xfId="17" applyFont="1" applyBorder="1" applyAlignment="1">
      <alignment/>
    </xf>
    <xf numFmtId="0" fontId="26" fillId="0" borderId="0" xfId="0" applyFont="1" applyFill="1" applyBorder="1" applyAlignment="1">
      <alignment horizontal="right"/>
    </xf>
    <xf numFmtId="0" fontId="2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44" fontId="0" fillId="0" borderId="0" xfId="17" applyBorder="1" applyAlignment="1">
      <alignment/>
    </xf>
    <xf numFmtId="0" fontId="6" fillId="0" borderId="0" xfId="0" applyFont="1" applyAlignment="1">
      <alignment/>
    </xf>
    <xf numFmtId="0" fontId="19" fillId="0" borderId="0" xfId="21" applyFont="1" applyBorder="1" applyAlignment="1">
      <alignment horizontal="left" vertical="top" wrapText="1"/>
      <protection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10" fontId="13" fillId="0" borderId="0" xfId="22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/>
    </xf>
    <xf numFmtId="7" fontId="6" fillId="0" borderId="0" xfId="17" applyNumberFormat="1" applyFont="1" applyAlignment="1">
      <alignment/>
    </xf>
    <xf numFmtId="44" fontId="1" fillId="0" borderId="4" xfId="17" applyFont="1" applyBorder="1" applyAlignment="1">
      <alignment/>
    </xf>
    <xf numFmtId="0" fontId="4" fillId="0" borderId="0" xfId="21" applyFont="1">
      <alignment/>
      <protection/>
    </xf>
    <xf numFmtId="0" fontId="28" fillId="0" borderId="0" xfId="21" applyFont="1">
      <alignment/>
      <protection/>
    </xf>
    <xf numFmtId="0" fontId="28" fillId="0" borderId="1" xfId="21" applyFont="1" applyBorder="1">
      <alignment/>
      <protection/>
    </xf>
    <xf numFmtId="0" fontId="28" fillId="0" borderId="1" xfId="21" applyFont="1" applyBorder="1" applyAlignment="1">
      <alignment horizontal="right"/>
      <protection/>
    </xf>
    <xf numFmtId="0" fontId="28" fillId="0" borderId="0" xfId="21" applyFont="1" applyBorder="1" applyAlignment="1">
      <alignment horizontal="center"/>
      <protection/>
    </xf>
    <xf numFmtId="0" fontId="28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43" fontId="4" fillId="0" borderId="0" xfId="15" applyFont="1" applyBorder="1" applyAlignment="1">
      <alignment/>
    </xf>
    <xf numFmtId="43" fontId="4" fillId="0" borderId="0" xfId="21" applyNumberFormat="1" applyFont="1">
      <alignment/>
      <protection/>
    </xf>
    <xf numFmtId="43" fontId="4" fillId="0" borderId="0" xfId="15" applyFont="1" applyAlignment="1">
      <alignment/>
    </xf>
    <xf numFmtId="0" fontId="4" fillId="0" borderId="0" xfId="21" applyFont="1" applyAlignment="1">
      <alignment horizontal="center"/>
      <protection/>
    </xf>
    <xf numFmtId="0" fontId="29" fillId="0" borderId="0" xfId="21" applyFont="1" applyAlignment="1">
      <alignment horizontal="right"/>
      <protection/>
    </xf>
    <xf numFmtId="0" fontId="28" fillId="0" borderId="0" xfId="21" applyFont="1" applyAlignment="1">
      <alignment horizontal="right"/>
      <protection/>
    </xf>
    <xf numFmtId="10" fontId="4" fillId="0" borderId="0" xfId="22" applyNumberFormat="1" applyFont="1" applyAlignment="1">
      <alignment horizontal="center"/>
    </xf>
    <xf numFmtId="166" fontId="4" fillId="0" borderId="0" xfId="22" applyNumberFormat="1" applyFont="1" applyAlignment="1">
      <alignment horizontal="center"/>
    </xf>
    <xf numFmtId="43" fontId="4" fillId="0" borderId="0" xfId="21" applyNumberFormat="1" applyFont="1" applyAlignment="1">
      <alignment horizontal="center"/>
      <protection/>
    </xf>
    <xf numFmtId="0" fontId="30" fillId="0" borderId="0" xfId="21" applyFont="1" applyAlignment="1">
      <alignment horizontal="center"/>
      <protection/>
    </xf>
    <xf numFmtId="0" fontId="28" fillId="0" borderId="1" xfId="21" applyFont="1" applyBorder="1" applyAlignment="1">
      <alignment horizontal="left" indent="1"/>
      <protection/>
    </xf>
    <xf numFmtId="0" fontId="4" fillId="0" borderId="0" xfId="21" applyFont="1" applyAlignment="1">
      <alignment horizontal="center" vertical="top"/>
      <protection/>
    </xf>
    <xf numFmtId="49" fontId="4" fillId="0" borderId="0" xfId="21" applyNumberFormat="1" applyFont="1" applyAlignment="1">
      <alignment horizontal="center"/>
      <protection/>
    </xf>
    <xf numFmtId="0" fontId="28" fillId="0" borderId="0" xfId="21" applyFont="1" applyAlignment="1">
      <alignment horizontal="left"/>
      <protection/>
    </xf>
    <xf numFmtId="10" fontId="5" fillId="0" borderId="0" xfId="22" applyNumberFormat="1" applyFont="1" applyAlignment="1">
      <alignment horizontal="center"/>
    </xf>
    <xf numFmtId="0" fontId="10" fillId="0" borderId="0" xfId="0" applyFont="1" applyBorder="1" applyAlignment="1" applyProtection="1">
      <alignment/>
      <protection/>
    </xf>
    <xf numFmtId="0" fontId="26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26" fillId="0" borderId="6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3" xfId="0" applyFont="1" applyBorder="1" applyAlignment="1">
      <alignment/>
    </xf>
    <xf numFmtId="0" fontId="0" fillId="0" borderId="0" xfId="0" applyFont="1" applyAlignment="1">
      <alignment horizontal="right"/>
    </xf>
    <xf numFmtId="0" fontId="28" fillId="0" borderId="0" xfId="0" applyFont="1" applyBorder="1" applyAlignment="1">
      <alignment wrapText="1"/>
    </xf>
    <xf numFmtId="0" fontId="13" fillId="0" borderId="0" xfId="0" applyFont="1" applyBorder="1" applyAlignment="1" applyProtection="1">
      <alignment/>
      <protection/>
    </xf>
    <xf numFmtId="0" fontId="26" fillId="0" borderId="0" xfId="0" applyFont="1" applyAlignment="1">
      <alignment wrapText="1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26" fillId="0" borderId="0" xfId="0" applyFont="1" applyAlignment="1">
      <alignment horizontal="left" wrapText="1"/>
    </xf>
    <xf numFmtId="0" fontId="8" fillId="0" borderId="0" xfId="0" applyFont="1" applyBorder="1" applyAlignment="1" applyProtection="1">
      <alignment horizontal="left"/>
      <protection/>
    </xf>
    <xf numFmtId="0" fontId="0" fillId="0" borderId="2" xfId="0" applyBorder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Alignment="1">
      <alignment horizontal="left"/>
    </xf>
    <xf numFmtId="0" fontId="10" fillId="0" borderId="0" xfId="0" applyFont="1" applyBorder="1" applyAlignment="1">
      <alignment horizontal="right"/>
    </xf>
    <xf numFmtId="5" fontId="7" fillId="0" borderId="2" xfId="0" applyNumberFormat="1" applyFont="1" applyBorder="1" applyAlignment="1" applyProtection="1">
      <alignment horizontal="centerContinuous" wrapText="1"/>
      <protection/>
    </xf>
    <xf numFmtId="0" fontId="26" fillId="0" borderId="0" xfId="0" applyFont="1" applyBorder="1" applyAlignment="1">
      <alignment/>
    </xf>
    <xf numFmtId="0" fontId="36" fillId="0" borderId="2" xfId="0" applyFont="1" applyBorder="1" applyAlignment="1" applyProtection="1">
      <alignment horizontal="center" wrapText="1"/>
      <protection/>
    </xf>
    <xf numFmtId="0" fontId="36" fillId="0" borderId="2" xfId="0" applyFont="1" applyBorder="1" applyAlignment="1" applyProtection="1">
      <alignment horizontal="centerContinuous" wrapText="1"/>
      <protection/>
    </xf>
    <xf numFmtId="0" fontId="36" fillId="0" borderId="2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 locked="0"/>
    </xf>
    <xf numFmtId="41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4" xfId="0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44" fontId="0" fillId="0" borderId="0" xfId="17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 locked="0"/>
    </xf>
    <xf numFmtId="0" fontId="4" fillId="0" borderId="2" xfId="22" applyNumberFormat="1" applyFont="1" applyBorder="1" applyAlignment="1" applyProtection="1" quotePrefix="1">
      <alignment horizontal="center" vertical="top" wrapText="1"/>
      <protection locked="0"/>
    </xf>
    <xf numFmtId="0" fontId="4" fillId="0" borderId="0" xfId="21" applyFont="1" applyProtection="1">
      <alignment/>
      <protection locked="0"/>
    </xf>
    <xf numFmtId="0" fontId="3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9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 horizontal="right"/>
      <protection/>
    </xf>
    <xf numFmtId="0" fontId="41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 horizontal="left"/>
    </xf>
    <xf numFmtId="0" fontId="43" fillId="0" borderId="0" xfId="0" applyFont="1" applyAlignment="1">
      <alignment/>
    </xf>
    <xf numFmtId="0" fontId="38" fillId="0" borderId="0" xfId="0" applyFont="1" applyBorder="1" applyAlignment="1" applyProtection="1">
      <alignment horizontal="right"/>
      <protection/>
    </xf>
    <xf numFmtId="0" fontId="44" fillId="0" borderId="1" xfId="0" applyFont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0" fontId="45" fillId="0" borderId="0" xfId="0" applyFont="1" applyBorder="1" applyAlignment="1" applyProtection="1">
      <alignment horizontal="right"/>
      <protection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0" applyFont="1" applyAlignment="1">
      <alignment/>
    </xf>
    <xf numFmtId="0" fontId="38" fillId="0" borderId="0" xfId="0" applyFont="1" applyAlignment="1">
      <alignment horizontal="left" wrapText="1"/>
    </xf>
    <xf numFmtId="0" fontId="7" fillId="0" borderId="2" xfId="22" applyNumberFormat="1" applyFont="1" applyBorder="1" applyAlignment="1">
      <alignment horizontal="center" wrapText="1"/>
    </xf>
    <xf numFmtId="0" fontId="0" fillId="0" borderId="0" xfId="0" applyBorder="1" applyAlignment="1" applyProtection="1">
      <alignment horizontal="left"/>
      <protection locked="0"/>
    </xf>
    <xf numFmtId="44" fontId="1" fillId="0" borderId="0" xfId="0" applyNumberFormat="1" applyFont="1" applyBorder="1" applyAlignment="1">
      <alignment/>
    </xf>
    <xf numFmtId="44" fontId="26" fillId="0" borderId="0" xfId="0" applyNumberFormat="1" applyFont="1" applyBorder="1" applyAlignment="1">
      <alignment/>
    </xf>
    <xf numFmtId="0" fontId="28" fillId="0" borderId="0" xfId="21" applyFont="1" applyAlignment="1">
      <alignment horizontal="left" wrapText="1"/>
      <protection/>
    </xf>
    <xf numFmtId="0" fontId="0" fillId="0" borderId="3" xfId="0" applyBorder="1" applyAlignment="1" applyProtection="1">
      <alignment horizontal="right"/>
      <protection locked="0"/>
    </xf>
    <xf numFmtId="44" fontId="0" fillId="0" borderId="3" xfId="17" applyBorder="1" applyAlignment="1">
      <alignment/>
    </xf>
    <xf numFmtId="0" fontId="23" fillId="0" borderId="0" xfId="0" applyFont="1" applyBorder="1" applyAlignment="1">
      <alignment horizontal="center"/>
    </xf>
    <xf numFmtId="10" fontId="28" fillId="0" borderId="0" xfId="22" applyNumberFormat="1" applyFont="1" applyAlignment="1">
      <alignment horizontal="left"/>
    </xf>
    <xf numFmtId="0" fontId="16" fillId="0" borderId="0" xfId="20" applyAlignment="1">
      <alignment/>
    </xf>
    <xf numFmtId="0" fontId="16" fillId="0" borderId="0" xfId="20" applyBorder="1" applyAlignment="1" applyProtection="1">
      <alignment/>
      <protection/>
    </xf>
    <xf numFmtId="0" fontId="16" fillId="0" borderId="0" xfId="20" applyAlignment="1">
      <alignment horizontal="center"/>
    </xf>
    <xf numFmtId="0" fontId="14" fillId="0" borderId="0" xfId="0" applyFont="1" applyBorder="1" applyAlignment="1">
      <alignment/>
    </xf>
    <xf numFmtId="0" fontId="19" fillId="0" borderId="0" xfId="21" applyFont="1" applyBorder="1" applyAlignment="1" applyProtection="1">
      <alignment horizontal="left" vertical="top" wrapText="1"/>
      <protection locked="0"/>
    </xf>
    <xf numFmtId="0" fontId="16" fillId="0" borderId="3" xfId="2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18" fillId="0" borderId="0" xfId="21" applyFont="1" applyProtection="1">
      <alignment/>
      <protection/>
    </xf>
    <xf numFmtId="0" fontId="18" fillId="0" borderId="0" xfId="21" applyFont="1" applyBorder="1" applyAlignment="1" applyProtection="1">
      <alignment horizontal="left" vertical="top" wrapText="1"/>
      <protection/>
    </xf>
    <xf numFmtId="0" fontId="18" fillId="0" borderId="0" xfId="21" applyFont="1" applyBorder="1" applyAlignment="1" applyProtection="1">
      <alignment horizontal="right" vertical="top" wrapText="1"/>
      <protection/>
    </xf>
    <xf numFmtId="0" fontId="19" fillId="0" borderId="0" xfId="2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1" fillId="0" borderId="3" xfId="0" applyFont="1" applyBorder="1" applyAlignment="1" applyProtection="1">
      <alignment horizontal="right"/>
      <protection/>
    </xf>
    <xf numFmtId="44" fontId="1" fillId="0" borderId="3" xfId="0" applyNumberFormat="1" applyFont="1" applyBorder="1" applyAlignment="1" applyProtection="1">
      <alignment/>
      <protection/>
    </xf>
    <xf numFmtId="0" fontId="28" fillId="0" borderId="0" xfId="21" applyFont="1" applyAlignment="1">
      <alignment horizontal="left" vertical="top" wrapText="1"/>
      <protection/>
    </xf>
    <xf numFmtId="0" fontId="4" fillId="0" borderId="0" xfId="21" applyFont="1" applyAlignment="1">
      <alignment vertical="top"/>
      <protection/>
    </xf>
    <xf numFmtId="0" fontId="5" fillId="0" borderId="0" xfId="0" applyFont="1" applyBorder="1" applyAlignment="1">
      <alignment vertical="top" wrapText="1"/>
    </xf>
    <xf numFmtId="10" fontId="32" fillId="0" borderId="8" xfId="22" applyNumberFormat="1" applyFont="1" applyBorder="1" applyAlignment="1" applyProtection="1">
      <alignment horizontal="center"/>
      <protection/>
    </xf>
    <xf numFmtId="0" fontId="16" fillId="0" borderId="0" xfId="20" applyFont="1" applyAlignment="1">
      <alignment/>
    </xf>
    <xf numFmtId="0" fontId="50" fillId="0" borderId="0" xfId="0" applyFont="1" applyAlignment="1">
      <alignment horizontal="right"/>
    </xf>
    <xf numFmtId="191" fontId="6" fillId="0" borderId="1" xfId="17" applyNumberFormat="1" applyFont="1" applyBorder="1" applyAlignment="1">
      <alignment/>
    </xf>
    <xf numFmtId="0" fontId="6" fillId="0" borderId="1" xfId="0" applyFont="1" applyBorder="1" applyAlignment="1">
      <alignment/>
    </xf>
    <xf numFmtId="0" fontId="16" fillId="0" borderId="0" xfId="20" applyFont="1" applyAlignment="1">
      <alignment wrapText="1"/>
    </xf>
    <xf numFmtId="0" fontId="2" fillId="0" borderId="0" xfId="0" applyFont="1" applyBorder="1" applyAlignment="1" applyProtection="1">
      <alignment horizontal="center"/>
      <protection locked="0"/>
    </xf>
    <xf numFmtId="44" fontId="0" fillId="0" borderId="0" xfId="17" applyBorder="1" applyAlignment="1" applyProtection="1">
      <alignment/>
      <protection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9" fontId="44" fillId="0" borderId="6" xfId="22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 vertical="top" wrapText="1"/>
    </xf>
    <xf numFmtId="172" fontId="6" fillId="0" borderId="0" xfId="0" applyNumberFormat="1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vertical="top" wrapText="1"/>
    </xf>
    <xf numFmtId="172" fontId="6" fillId="0" borderId="11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18" fillId="0" borderId="0" xfId="21" applyFont="1" applyAlignment="1">
      <alignment horizontal="left" wrapText="1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21" applyFont="1" applyAlignment="1" applyProtection="1">
      <alignment horizontal="center"/>
      <protection/>
    </xf>
    <xf numFmtId="0" fontId="32" fillId="0" borderId="0" xfId="21" applyFont="1" applyBorder="1" applyAlignment="1" applyProtection="1">
      <alignment horizontal="left"/>
      <protection/>
    </xf>
    <xf numFmtId="0" fontId="4" fillId="0" borderId="0" xfId="21" applyFont="1" applyBorder="1" applyAlignment="1" applyProtection="1">
      <alignment horizontal="left"/>
      <protection/>
    </xf>
    <xf numFmtId="0" fontId="28" fillId="0" borderId="0" xfId="21" applyFont="1" applyAlignment="1" applyProtection="1">
      <alignment horizontal="center"/>
      <protection/>
    </xf>
    <xf numFmtId="0" fontId="28" fillId="0" borderId="0" xfId="21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42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 horizontal="left" wrapText="1"/>
    </xf>
    <xf numFmtId="0" fontId="0" fillId="0" borderId="1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/>
      <protection locked="0"/>
    </xf>
    <xf numFmtId="44" fontId="26" fillId="0" borderId="0" xfId="17" applyFont="1" applyBorder="1" applyAlignment="1">
      <alignment/>
    </xf>
    <xf numFmtId="0" fontId="54" fillId="0" borderId="3" xfId="0" applyFont="1" applyBorder="1" applyAlignment="1">
      <alignment horizontal="left" vertical="top" wrapText="1"/>
    </xf>
    <xf numFmtId="44" fontId="26" fillId="0" borderId="3" xfId="17" applyFont="1" applyBorder="1" applyAlignment="1">
      <alignment/>
    </xf>
    <xf numFmtId="0" fontId="52" fillId="0" borderId="0" xfId="21" applyFont="1" applyBorder="1" applyAlignment="1">
      <alignment horizontal="left"/>
      <protection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2" fillId="0" borderId="2" xfId="0" applyFont="1" applyBorder="1" applyAlignment="1" applyProtection="1">
      <alignment horizontal="centerContinuous" wrapText="1"/>
      <protection/>
    </xf>
    <xf numFmtId="0" fontId="8" fillId="2" borderId="2" xfId="0" applyFont="1" applyFill="1" applyBorder="1" applyAlignment="1" applyProtection="1">
      <alignment horizontal="center" wrapText="1"/>
      <protection locked="0"/>
    </xf>
    <xf numFmtId="44" fontId="8" fillId="2" borderId="2" xfId="17" applyFont="1" applyFill="1" applyBorder="1" applyAlignment="1" applyProtection="1">
      <alignment/>
      <protection locked="0"/>
    </xf>
    <xf numFmtId="39" fontId="8" fillId="2" borderId="2" xfId="17" applyNumberFormat="1" applyFont="1" applyFill="1" applyBorder="1" applyAlignment="1" applyProtection="1">
      <alignment/>
      <protection locked="0"/>
    </xf>
    <xf numFmtId="10" fontId="5" fillId="2" borderId="2" xfId="22" applyNumberFormat="1" applyFont="1" applyFill="1" applyBorder="1" applyAlignment="1" quotePrefix="1">
      <alignment vertical="top" wrapText="1"/>
    </xf>
    <xf numFmtId="0" fontId="4" fillId="2" borderId="2" xfId="22" applyNumberFormat="1" applyFont="1" applyFill="1" applyBorder="1" applyAlignment="1" applyProtection="1" quotePrefix="1">
      <alignment horizontal="center" vertical="top" wrapText="1"/>
      <protection locked="0"/>
    </xf>
    <xf numFmtId="5" fontId="13" fillId="2" borderId="2" xfId="17" applyNumberFormat="1" applyFont="1" applyFill="1" applyBorder="1" applyAlignment="1" applyProtection="1">
      <alignment/>
      <protection/>
    </xf>
    <xf numFmtId="5" fontId="13" fillId="2" borderId="2" xfId="17" applyNumberFormat="1" applyFont="1" applyFill="1" applyBorder="1" applyAlignment="1" applyProtection="1" quotePrefix="1">
      <alignment/>
      <protection/>
    </xf>
    <xf numFmtId="0" fontId="13" fillId="0" borderId="12" xfId="0" applyFont="1" applyBorder="1" applyAlignment="1">
      <alignment/>
    </xf>
    <xf numFmtId="0" fontId="13" fillId="0" borderId="11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3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6" xfId="0" applyBorder="1" applyAlignment="1">
      <alignment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/>
      <protection/>
    </xf>
    <xf numFmtId="5" fontId="8" fillId="0" borderId="16" xfId="17" applyNumberFormat="1" applyFont="1" applyBorder="1" applyAlignment="1" applyProtection="1">
      <alignment/>
      <protection/>
    </xf>
    <xf numFmtId="0" fontId="13" fillId="0" borderId="18" xfId="0" applyFont="1" applyBorder="1" applyAlignment="1">
      <alignment/>
    </xf>
    <xf numFmtId="5" fontId="13" fillId="3" borderId="19" xfId="17" applyNumberFormat="1" applyFont="1" applyFill="1" applyBorder="1" applyAlignment="1" applyProtection="1">
      <alignment/>
      <protection/>
    </xf>
    <xf numFmtId="166" fontId="13" fillId="0" borderId="20" xfId="0" applyNumberFormat="1" applyFont="1" applyBorder="1" applyAlignment="1">
      <alignment horizontal="center"/>
    </xf>
    <xf numFmtId="44" fontId="8" fillId="0" borderId="2" xfId="0" applyNumberFormat="1" applyFont="1" applyBorder="1" applyAlignment="1" applyProtection="1">
      <alignment/>
      <protection locked="0"/>
    </xf>
    <xf numFmtId="2" fontId="8" fillId="0" borderId="2" xfId="0" applyNumberFormat="1" applyFont="1" applyBorder="1" applyAlignment="1" applyProtection="1">
      <alignment/>
      <protection locked="0"/>
    </xf>
    <xf numFmtId="5" fontId="13" fillId="0" borderId="21" xfId="17" applyNumberFormat="1" applyFont="1" applyBorder="1" applyAlignment="1" applyProtection="1" quotePrefix="1">
      <alignment/>
      <protection/>
    </xf>
    <xf numFmtId="5" fontId="13" fillId="0" borderId="22" xfId="17" applyNumberFormat="1" applyFont="1" applyBorder="1" applyAlignment="1" applyProtection="1">
      <alignment/>
      <protection/>
    </xf>
    <xf numFmtId="5" fontId="13" fillId="2" borderId="13" xfId="17" applyNumberFormat="1" applyFont="1" applyFill="1" applyBorder="1" applyAlignment="1" applyProtection="1">
      <alignment/>
      <protection/>
    </xf>
    <xf numFmtId="5" fontId="13" fillId="0" borderId="15" xfId="17" applyNumberFormat="1" applyFont="1" applyBorder="1" applyAlignment="1" applyProtection="1">
      <alignment/>
      <protection/>
    </xf>
    <xf numFmtId="9" fontId="6" fillId="0" borderId="0" xfId="0" applyNumberFormat="1" applyFont="1" applyBorder="1" applyAlignment="1">
      <alignment horizontal="left" vertical="top"/>
    </xf>
    <xf numFmtId="0" fontId="13" fillId="0" borderId="0" xfId="0" applyFont="1" applyBorder="1" applyAlignment="1">
      <alignment wrapText="1"/>
    </xf>
    <xf numFmtId="0" fontId="14" fillId="0" borderId="8" xfId="0" applyFont="1" applyBorder="1" applyAlignment="1">
      <alignment/>
    </xf>
    <xf numFmtId="0" fontId="14" fillId="0" borderId="23" xfId="0" applyFont="1" applyBorder="1" applyAlignment="1">
      <alignment/>
    </xf>
    <xf numFmtId="0" fontId="7" fillId="0" borderId="24" xfId="0" applyFont="1" applyBorder="1" applyAlignment="1" applyProtection="1">
      <alignment horizontal="center"/>
      <protection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/>
    </xf>
    <xf numFmtId="0" fontId="58" fillId="0" borderId="0" xfId="0" applyFont="1" applyAlignment="1">
      <alignment horizontal="left" indent="1"/>
    </xf>
    <xf numFmtId="172" fontId="6" fillId="0" borderId="3" xfId="0" applyNumberFormat="1" applyFont="1" applyBorder="1" applyAlignment="1">
      <alignment vertical="top" wrapText="1"/>
    </xf>
    <xf numFmtId="0" fontId="6" fillId="0" borderId="3" xfId="0" applyFont="1" applyBorder="1" applyAlignment="1">
      <alignment vertical="top"/>
    </xf>
    <xf numFmtId="0" fontId="6" fillId="0" borderId="10" xfId="0" applyFont="1" applyBorder="1" applyAlignment="1">
      <alignment/>
    </xf>
    <xf numFmtId="0" fontId="10" fillId="0" borderId="0" xfId="0" applyFont="1" applyBorder="1" applyAlignment="1" applyProtection="1">
      <alignment horizontal="center"/>
      <protection locked="0"/>
    </xf>
    <xf numFmtId="0" fontId="13" fillId="0" borderId="0" xfId="0" applyFont="1" applyAlignment="1">
      <alignment vertical="center"/>
    </xf>
    <xf numFmtId="5" fontId="13" fillId="2" borderId="13" xfId="17" applyNumberFormat="1" applyFont="1" applyFill="1" applyBorder="1" applyAlignment="1" applyProtection="1" quotePrefix="1">
      <alignment/>
      <protection/>
    </xf>
    <xf numFmtId="5" fontId="13" fillId="3" borderId="0" xfId="17" applyNumberFormat="1" applyFont="1" applyFill="1" applyBorder="1" applyAlignment="1" applyProtection="1">
      <alignment/>
      <protection/>
    </xf>
    <xf numFmtId="166" fontId="13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5" fontId="7" fillId="0" borderId="0" xfId="0" applyNumberFormat="1" applyFont="1" applyBorder="1" applyAlignment="1" applyProtection="1">
      <alignment horizontal="center"/>
      <protection/>
    </xf>
    <xf numFmtId="39" fontId="8" fillId="2" borderId="2" xfId="17" applyNumberFormat="1" applyFont="1" applyFill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5" fontId="13" fillId="3" borderId="12" xfId="17" applyNumberFormat="1" applyFont="1" applyFill="1" applyBorder="1" applyAlignment="1" applyProtection="1">
      <alignment/>
      <protection/>
    </xf>
    <xf numFmtId="166" fontId="13" fillId="0" borderId="12" xfId="0" applyNumberFormat="1" applyFont="1" applyBorder="1" applyAlignment="1">
      <alignment horizontal="center"/>
    </xf>
    <xf numFmtId="10" fontId="5" fillId="0" borderId="2" xfId="22" applyNumberFormat="1" applyFont="1" applyBorder="1" applyAlignment="1" quotePrefix="1">
      <alignment horizontal="center" vertical="top" wrapText="1"/>
    </xf>
    <xf numFmtId="10" fontId="5" fillId="2" borderId="2" xfId="22" applyNumberFormat="1" applyFont="1" applyFill="1" applyBorder="1" applyAlignment="1" quotePrefix="1">
      <alignment horizontal="center" vertical="top" wrapText="1"/>
    </xf>
    <xf numFmtId="0" fontId="37" fillId="0" borderId="2" xfId="0" applyFont="1" applyBorder="1" applyAlignment="1" applyProtection="1">
      <alignment horizontal="center" wrapText="1"/>
      <protection/>
    </xf>
    <xf numFmtId="0" fontId="12" fillId="0" borderId="2" xfId="0" applyFont="1" applyBorder="1" applyAlignment="1" applyProtection="1">
      <alignment horizontal="centerContinuous" wrapText="1"/>
      <protection/>
    </xf>
    <xf numFmtId="5" fontId="12" fillId="0" borderId="2" xfId="0" applyNumberFormat="1" applyFont="1" applyBorder="1" applyAlignment="1" applyProtection="1">
      <alignment horizontal="centerContinuous" wrapText="1"/>
      <protection locked="0"/>
    </xf>
    <xf numFmtId="0" fontId="12" fillId="0" borderId="2" xfId="0" applyFont="1" applyBorder="1" applyAlignment="1" applyProtection="1">
      <alignment horizontal="centerContinuous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57" fillId="0" borderId="2" xfId="22" applyNumberFormat="1" applyFont="1" applyBorder="1" applyAlignment="1" applyProtection="1" quotePrefix="1">
      <alignment horizontal="center" vertical="top" wrapText="1"/>
      <protection locked="0"/>
    </xf>
    <xf numFmtId="0" fontId="28" fillId="0" borderId="0" xfId="21" applyFont="1" applyAlignment="1">
      <alignment wrapText="1"/>
      <protection/>
    </xf>
    <xf numFmtId="194" fontId="34" fillId="0" borderId="0" xfId="0" applyNumberFormat="1" applyFont="1" applyBorder="1" applyAlignment="1" applyProtection="1">
      <alignment horizontal="left" wrapText="1"/>
      <protection/>
    </xf>
    <xf numFmtId="0" fontId="24" fillId="0" borderId="26" xfId="21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8" fillId="0" borderId="0" xfId="0" applyFont="1" applyAlignment="1">
      <alignment horizontal="left" wrapText="1"/>
    </xf>
    <xf numFmtId="0" fontId="28" fillId="4" borderId="0" xfId="21" applyFont="1" applyFill="1">
      <alignment/>
      <protection/>
    </xf>
    <xf numFmtId="0" fontId="60" fillId="4" borderId="0" xfId="0" applyFont="1" applyFill="1" applyAlignment="1">
      <alignment horizontal="left" wrapText="1"/>
    </xf>
    <xf numFmtId="0" fontId="4" fillId="4" borderId="27" xfId="21" applyFont="1" applyFill="1" applyBorder="1" applyAlignment="1">
      <alignment horizontal="center" vertical="top"/>
      <protection/>
    </xf>
    <xf numFmtId="39" fontId="8" fillId="0" borderId="2" xfId="17" applyNumberFormat="1" applyFont="1" applyBorder="1" applyAlignment="1" applyProtection="1">
      <alignment horizontal="right"/>
      <protection locked="0"/>
    </xf>
    <xf numFmtId="39" fontId="13" fillId="0" borderId="2" xfId="17" applyNumberFormat="1" applyFont="1" applyBorder="1" applyAlignment="1" applyProtection="1">
      <alignment/>
      <protection/>
    </xf>
    <xf numFmtId="39" fontId="13" fillId="0" borderId="2" xfId="17" applyNumberFormat="1" applyFont="1" applyBorder="1" applyAlignment="1" applyProtection="1">
      <alignment/>
      <protection locked="0"/>
    </xf>
    <xf numFmtId="39" fontId="13" fillId="0" borderId="2" xfId="0" applyNumberFormat="1" applyFont="1" applyBorder="1" applyAlignment="1" applyProtection="1">
      <alignment/>
      <protection/>
    </xf>
    <xf numFmtId="39" fontId="13" fillId="2" borderId="2" xfId="17" applyNumberFormat="1" applyFont="1" applyFill="1" applyBorder="1" applyAlignment="1" applyProtection="1">
      <alignment/>
      <protection locked="0"/>
    </xf>
    <xf numFmtId="39" fontId="13" fillId="0" borderId="2" xfId="17" applyNumberFormat="1" applyFont="1" applyBorder="1" applyAlignment="1" applyProtection="1">
      <alignment horizontal="center"/>
      <protection locked="0"/>
    </xf>
    <xf numFmtId="39" fontId="13" fillId="2" borderId="2" xfId="17" applyNumberFormat="1" applyFont="1" applyFill="1" applyBorder="1" applyAlignment="1" applyProtection="1">
      <alignment horizontal="center"/>
      <protection locked="0"/>
    </xf>
    <xf numFmtId="39" fontId="13" fillId="0" borderId="2" xfId="0" applyNumberFormat="1" applyFont="1" applyBorder="1" applyAlignment="1" applyProtection="1">
      <alignment horizontal="center"/>
      <protection/>
    </xf>
    <xf numFmtId="42" fontId="26" fillId="0" borderId="7" xfId="0" applyNumberFormat="1" applyFont="1" applyBorder="1" applyAlignment="1">
      <alignment/>
    </xf>
    <xf numFmtId="42" fontId="26" fillId="0" borderId="7" xfId="17" applyNumberFormat="1" applyFont="1" applyBorder="1" applyAlignment="1">
      <alignment/>
    </xf>
    <xf numFmtId="42" fontId="1" fillId="0" borderId="4" xfId="17" applyNumberFormat="1" applyFont="1" applyBorder="1" applyAlignment="1" applyProtection="1">
      <alignment/>
      <protection locked="0"/>
    </xf>
    <xf numFmtId="42" fontId="0" fillId="0" borderId="1" xfId="17" applyNumberFormat="1" applyBorder="1" applyAlignment="1" applyProtection="1">
      <alignment/>
      <protection locked="0"/>
    </xf>
    <xf numFmtId="1" fontId="0" fillId="0" borderId="28" xfId="0" applyNumberFormat="1" applyBorder="1" applyAlignment="1" applyProtection="1">
      <alignment/>
      <protection locked="0"/>
    </xf>
    <xf numFmtId="42" fontId="26" fillId="0" borderId="4" xfId="17" applyNumberFormat="1" applyFont="1" applyBorder="1" applyAlignment="1">
      <alignment/>
    </xf>
    <xf numFmtId="42" fontId="26" fillId="0" borderId="4" xfId="0" applyNumberFormat="1" applyFont="1" applyBorder="1" applyAlignment="1">
      <alignment/>
    </xf>
    <xf numFmtId="5" fontId="0" fillId="0" borderId="2" xfId="17" applyNumberFormat="1" applyBorder="1" applyAlignment="1" applyProtection="1">
      <alignment/>
      <protection locked="0"/>
    </xf>
    <xf numFmtId="42" fontId="0" fillId="0" borderId="6" xfId="17" applyNumberFormat="1" applyBorder="1" applyAlignment="1" applyProtection="1">
      <alignment/>
      <protection locked="0"/>
    </xf>
    <xf numFmtId="42" fontId="6" fillId="0" borderId="6" xfId="17" applyNumberFormat="1" applyFont="1" applyBorder="1" applyAlignment="1">
      <alignment/>
    </xf>
    <xf numFmtId="42" fontId="26" fillId="0" borderId="6" xfId="0" applyNumberFormat="1" applyFont="1" applyBorder="1" applyAlignment="1">
      <alignment/>
    </xf>
    <xf numFmtId="42" fontId="0" fillId="0" borderId="1" xfId="17" applyNumberFormat="1" applyBorder="1" applyAlignment="1" applyProtection="1">
      <alignment/>
      <protection locked="0"/>
    </xf>
    <xf numFmtId="42" fontId="1" fillId="0" borderId="4" xfId="0" applyNumberFormat="1" applyFont="1" applyBorder="1" applyAlignment="1" applyProtection="1">
      <alignment/>
      <protection locked="0"/>
    </xf>
    <xf numFmtId="42" fontId="0" fillId="0" borderId="1" xfId="0" applyNumberFormat="1" applyBorder="1" applyAlignment="1" applyProtection="1">
      <alignment/>
      <protection locked="0"/>
    </xf>
    <xf numFmtId="42" fontId="0" fillId="0" borderId="1" xfId="0" applyNumberFormat="1" applyBorder="1" applyAlignment="1" applyProtection="1">
      <alignment horizontal="right"/>
      <protection locked="0"/>
    </xf>
    <xf numFmtId="39" fontId="8" fillId="0" borderId="2" xfId="17" applyNumberFormat="1" applyFont="1" applyBorder="1" applyAlignment="1" applyProtection="1">
      <alignment/>
      <protection locked="0"/>
    </xf>
    <xf numFmtId="38" fontId="1" fillId="0" borderId="0" xfId="0" applyNumberFormat="1" applyFont="1" applyAlignment="1">
      <alignment horizontal="right"/>
    </xf>
    <xf numFmtId="37" fontId="0" fillId="0" borderId="1" xfId="17" applyNumberFormat="1" applyBorder="1" applyAlignment="1" applyProtection="1">
      <alignment/>
      <protection locked="0"/>
    </xf>
    <xf numFmtId="41" fontId="0" fillId="0" borderId="1" xfId="0" applyNumberFormat="1" applyBorder="1" applyAlignment="1" applyProtection="1">
      <alignment horizontal="right"/>
      <protection locked="0"/>
    </xf>
    <xf numFmtId="42" fontId="26" fillId="0" borderId="1" xfId="17" applyNumberFormat="1" applyFont="1" applyBorder="1" applyAlignment="1" applyProtection="1">
      <alignment/>
      <protection/>
    </xf>
    <xf numFmtId="41" fontId="0" fillId="0" borderId="1" xfId="17" applyNumberFormat="1" applyBorder="1" applyAlignment="1" applyProtection="1">
      <alignment/>
      <protection locked="0"/>
    </xf>
    <xf numFmtId="41" fontId="0" fillId="0" borderId="1" xfId="17" applyNumberFormat="1" applyBorder="1" applyAlignment="1" applyProtection="1">
      <alignment/>
      <protection locked="0"/>
    </xf>
    <xf numFmtId="41" fontId="26" fillId="0" borderId="7" xfId="17" applyNumberFormat="1" applyFont="1" applyBorder="1" applyAlignment="1">
      <alignment/>
    </xf>
    <xf numFmtId="0" fontId="61" fillId="0" borderId="1" xfId="0" applyFont="1" applyBorder="1" applyAlignment="1" applyProtection="1">
      <alignment horizontal="center"/>
      <protection locked="0"/>
    </xf>
    <xf numFmtId="41" fontId="1" fillId="0" borderId="1" xfId="17" applyNumberFormat="1" applyFont="1" applyBorder="1" applyAlignment="1" applyProtection="1">
      <alignment/>
      <protection locked="0"/>
    </xf>
    <xf numFmtId="42" fontId="1" fillId="0" borderId="1" xfId="17" applyNumberFormat="1" applyFont="1" applyBorder="1" applyAlignment="1" applyProtection="1">
      <alignment/>
      <protection locked="0"/>
    </xf>
    <xf numFmtId="42" fontId="6" fillId="0" borderId="7" xfId="17" applyNumberFormat="1" applyFont="1" applyBorder="1" applyAlignment="1">
      <alignment/>
    </xf>
    <xf numFmtId="0" fontId="61" fillId="0" borderId="29" xfId="0" applyFont="1" applyBorder="1" applyAlignment="1" applyProtection="1">
      <alignment horizont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9" fontId="44" fillId="0" borderId="0" xfId="22" applyNumberFormat="1" applyFont="1" applyBorder="1" applyAlignment="1" applyProtection="1">
      <alignment horizontal="left"/>
      <protection locked="0"/>
    </xf>
    <xf numFmtId="0" fontId="61" fillId="0" borderId="0" xfId="0" applyFont="1" applyBorder="1" applyAlignment="1" applyProtection="1">
      <alignment horizontal="center"/>
      <protection locked="0"/>
    </xf>
    <xf numFmtId="0" fontId="16" fillId="0" borderId="0" xfId="20" applyBorder="1" applyAlignment="1">
      <alignment/>
    </xf>
    <xf numFmtId="44" fontId="1" fillId="0" borderId="0" xfId="0" applyNumberFormat="1" applyFont="1" applyBorder="1" applyAlignment="1" applyProtection="1">
      <alignment/>
      <protection/>
    </xf>
    <xf numFmtId="179" fontId="0" fillId="0" borderId="1" xfId="0" applyNumberFormat="1" applyFont="1" applyFill="1" applyBorder="1" applyAlignment="1" applyProtection="1">
      <alignment horizontal="right"/>
      <protection locked="0"/>
    </xf>
    <xf numFmtId="41" fontId="0" fillId="0" borderId="6" xfId="17" applyNumberFormat="1" applyFont="1" applyBorder="1" applyAlignment="1" applyProtection="1">
      <alignment/>
      <protection locked="0"/>
    </xf>
    <xf numFmtId="41" fontId="6" fillId="0" borderId="21" xfId="17" applyNumberFormat="1" applyFont="1" applyBorder="1" applyAlignment="1">
      <alignment/>
    </xf>
    <xf numFmtId="42" fontId="6" fillId="0" borderId="30" xfId="17" applyNumberFormat="1" applyFont="1" applyBorder="1" applyAlignment="1">
      <alignment/>
    </xf>
    <xf numFmtId="42" fontId="6" fillId="0" borderId="1" xfId="17" applyNumberFormat="1" applyFont="1" applyBorder="1" applyAlignment="1">
      <alignment/>
    </xf>
    <xf numFmtId="0" fontId="62" fillId="0" borderId="29" xfId="0" applyFont="1" applyBorder="1" applyAlignment="1" applyProtection="1">
      <alignment horizontal="center"/>
      <protection locked="0"/>
    </xf>
    <xf numFmtId="41" fontId="0" fillId="0" borderId="28" xfId="17" applyNumberFormat="1" applyBorder="1" applyAlignment="1" applyProtection="1">
      <alignment/>
      <protection locked="0"/>
    </xf>
    <xf numFmtId="42" fontId="0" fillId="0" borderId="0" xfId="17" applyNumberFormat="1" applyBorder="1" applyAlignment="1" applyProtection="1">
      <alignment/>
      <protection locked="0"/>
    </xf>
    <xf numFmtId="0" fontId="0" fillId="0" borderId="5" xfId="0" applyBorder="1" applyAlignment="1">
      <alignment/>
    </xf>
    <xf numFmtId="0" fontId="26" fillId="0" borderId="0" xfId="0" applyFont="1" applyAlignment="1">
      <alignment/>
    </xf>
    <xf numFmtId="0" fontId="60" fillId="0" borderId="0" xfId="0" applyFont="1" applyFill="1" applyAlignment="1">
      <alignment horizontal="left" vertical="center" wrapText="1"/>
    </xf>
    <xf numFmtId="0" fontId="60" fillId="0" borderId="0" xfId="0" applyFont="1" applyFill="1" applyAlignment="1">
      <alignment horizontal="left" wrapText="1"/>
    </xf>
    <xf numFmtId="0" fontId="63" fillId="0" borderId="0" xfId="0" applyFont="1" applyAlignment="1">
      <alignment/>
    </xf>
    <xf numFmtId="0" fontId="59" fillId="0" borderId="0" xfId="0" applyFont="1" applyAlignment="1">
      <alignment horizontal="center"/>
    </xf>
    <xf numFmtId="0" fontId="16" fillId="0" borderId="0" xfId="20" applyFont="1" applyAlignment="1">
      <alignment vertical="top" wrapText="1"/>
    </xf>
    <xf numFmtId="0" fontId="30" fillId="0" borderId="0" xfId="21" applyFont="1" applyAlignment="1">
      <alignment horizontal="center" vertical="top"/>
      <protection/>
    </xf>
    <xf numFmtId="0" fontId="4" fillId="0" borderId="27" xfId="21" applyFont="1" applyBorder="1" applyAlignment="1">
      <alignment horizontal="center" vertical="top"/>
      <protection/>
    </xf>
    <xf numFmtId="0" fontId="24" fillId="0" borderId="0" xfId="21" applyFont="1" applyAlignment="1">
      <alignment horizontal="right"/>
      <protection/>
    </xf>
    <xf numFmtId="0" fontId="23" fillId="0" borderId="0" xfId="0" applyFont="1" applyBorder="1" applyAlignment="1">
      <alignment horizontal="left" indent="6"/>
    </xf>
    <xf numFmtId="0" fontId="0" fillId="0" borderId="1" xfId="0" applyBorder="1" applyAlignment="1">
      <alignment horizontal="center"/>
    </xf>
    <xf numFmtId="0" fontId="64" fillId="0" borderId="2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6" fillId="0" borderId="1" xfId="0" applyFont="1" applyBorder="1" applyAlignment="1">
      <alignment horizontal="right"/>
    </xf>
    <xf numFmtId="44" fontId="26" fillId="0" borderId="29" xfId="17" applyFont="1" applyBorder="1" applyAlignment="1">
      <alignment/>
    </xf>
    <xf numFmtId="0" fontId="1" fillId="0" borderId="31" xfId="0" applyFont="1" applyBorder="1" applyAlignment="1">
      <alignment/>
    </xf>
    <xf numFmtId="44" fontId="1" fillId="0" borderId="31" xfId="17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9" fillId="0" borderId="0" xfId="0" applyFont="1" applyBorder="1" applyAlignment="1">
      <alignment horizontal="left" wrapText="1"/>
    </xf>
    <xf numFmtId="0" fontId="59" fillId="0" borderId="0" xfId="0" applyFont="1" applyBorder="1" applyAlignment="1">
      <alignment horizontal="center" wrapText="1"/>
    </xf>
    <xf numFmtId="0" fontId="59" fillId="0" borderId="0" xfId="0" applyFont="1" applyBorder="1" applyAlignment="1">
      <alignment horizontal="left" wrapText="1" indent="1"/>
    </xf>
    <xf numFmtId="0" fontId="59" fillId="0" borderId="1" xfId="0" applyFont="1" applyBorder="1" applyAlignment="1">
      <alignment horizontal="center"/>
    </xf>
    <xf numFmtId="0" fontId="59" fillId="0" borderId="0" xfId="0" applyFont="1" applyBorder="1" applyAlignment="1">
      <alignment horizontal="right"/>
    </xf>
    <xf numFmtId="0" fontId="59" fillId="0" borderId="1" xfId="0" applyFont="1" applyBorder="1" applyAlignment="1">
      <alignment horizontal="center" wrapText="1"/>
    </xf>
    <xf numFmtId="41" fontId="5" fillId="0" borderId="0" xfId="15" applyNumberFormat="1" applyFont="1" applyAlignment="1">
      <alignment/>
    </xf>
    <xf numFmtId="41" fontId="5" fillId="0" borderId="0" xfId="15" applyNumberFormat="1" applyFont="1" applyAlignment="1">
      <alignment vertical="top"/>
    </xf>
    <xf numFmtId="41" fontId="4" fillId="0" borderId="0" xfId="21" applyNumberFormat="1" applyFont="1">
      <alignment/>
      <protection/>
    </xf>
    <xf numFmtId="41" fontId="5" fillId="4" borderId="0" xfId="15" applyNumberFormat="1" applyFont="1" applyFill="1" applyAlignment="1">
      <alignment/>
    </xf>
    <xf numFmtId="42" fontId="5" fillId="0" borderId="0" xfId="15" applyNumberFormat="1" applyFont="1" applyAlignment="1">
      <alignment vertical="top"/>
    </xf>
    <xf numFmtId="42" fontId="5" fillId="0" borderId="0" xfId="15" applyNumberFormat="1" applyFont="1" applyAlignment="1">
      <alignment/>
    </xf>
    <xf numFmtId="41" fontId="5" fillId="0" borderId="0" xfId="15" applyNumberFormat="1" applyFont="1" applyAlignment="1" quotePrefix="1">
      <alignment/>
    </xf>
    <xf numFmtId="42" fontId="5" fillId="0" borderId="7" xfId="15" applyNumberFormat="1" applyFont="1" applyBorder="1" applyAlignment="1">
      <alignment/>
    </xf>
    <xf numFmtId="44" fontId="5" fillId="0" borderId="7" xfId="15" applyNumberFormat="1" applyFont="1" applyBorder="1" applyAlignment="1">
      <alignment/>
    </xf>
    <xf numFmtId="42" fontId="32" fillId="0" borderId="4" xfId="21" applyNumberFormat="1" applyFont="1" applyBorder="1">
      <alignment/>
      <protection/>
    </xf>
    <xf numFmtId="42" fontId="4" fillId="0" borderId="0" xfId="15" applyNumberFormat="1" applyFont="1" applyBorder="1" applyAlignment="1">
      <alignment/>
    </xf>
    <xf numFmtId="42" fontId="5" fillId="0" borderId="1" xfId="15" applyNumberFormat="1" applyFont="1" applyBorder="1" applyAlignment="1">
      <alignment/>
    </xf>
    <xf numFmtId="42" fontId="5" fillId="0" borderId="0" xfId="17" applyNumberFormat="1" applyFont="1" applyAlignment="1">
      <alignment/>
    </xf>
    <xf numFmtId="41" fontId="5" fillId="0" borderId="0" xfId="17" applyNumberFormat="1" applyFont="1" applyAlignment="1">
      <alignment/>
    </xf>
    <xf numFmtId="42" fontId="32" fillId="0" borderId="6" xfId="15" applyNumberFormat="1" applyFont="1" applyBorder="1" applyAlignment="1">
      <alignment/>
    </xf>
    <xf numFmtId="42" fontId="28" fillId="0" borderId="0" xfId="15" applyNumberFormat="1" applyFont="1" applyBorder="1" applyAlignment="1">
      <alignment/>
    </xf>
    <xf numFmtId="42" fontId="33" fillId="0" borderId="4" xfId="15" applyNumberFormat="1" applyFont="1" applyBorder="1" applyAlignment="1">
      <alignment/>
    </xf>
    <xf numFmtId="42" fontId="4" fillId="0" borderId="0" xfId="15" applyNumberFormat="1" applyFont="1" applyAlignment="1">
      <alignment/>
    </xf>
    <xf numFmtId="42" fontId="32" fillId="0" borderId="7" xfId="17" applyNumberFormat="1" applyFont="1" applyBorder="1" applyAlignment="1">
      <alignment/>
    </xf>
    <xf numFmtId="0" fontId="16" fillId="4" borderId="27" xfId="20" applyFont="1" applyFill="1" applyBorder="1" applyAlignment="1">
      <alignment horizontal="left" wrapText="1"/>
    </xf>
    <xf numFmtId="0" fontId="7" fillId="0" borderId="2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wrapText="1"/>
    </xf>
    <xf numFmtId="194" fontId="34" fillId="0" borderId="6" xfId="0" applyNumberFormat="1" applyFont="1" applyBorder="1" applyAlignment="1" applyProtection="1">
      <alignment horizontal="left" wrapText="1"/>
      <protection/>
    </xf>
    <xf numFmtId="0" fontId="53" fillId="0" borderId="1" xfId="0" applyFont="1" applyBorder="1" applyAlignment="1" applyProtection="1">
      <alignment horizontal="left"/>
      <protection locked="0"/>
    </xf>
    <xf numFmtId="0" fontId="34" fillId="0" borderId="6" xfId="0" applyFont="1" applyBorder="1" applyAlignment="1">
      <alignment horizontal="left" wrapText="1"/>
    </xf>
    <xf numFmtId="194" fontId="34" fillId="0" borderId="1" xfId="0" applyNumberFormat="1" applyFont="1" applyBorder="1" applyAlignment="1" applyProtection="1">
      <alignment horizontal="left" wrapText="1"/>
      <protection/>
    </xf>
    <xf numFmtId="0" fontId="34" fillId="0" borderId="1" xfId="0" applyFont="1" applyBorder="1" applyAlignment="1">
      <alignment horizontal="left" wrapText="1"/>
    </xf>
    <xf numFmtId="0" fontId="34" fillId="0" borderId="0" xfId="0" applyFont="1" applyBorder="1" applyAlignment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>
      <alignment vertical="center" wrapText="1"/>
    </xf>
    <xf numFmtId="0" fontId="7" fillId="0" borderId="0" xfId="21" applyFont="1" applyAlignment="1">
      <alignment horizontal="center"/>
      <protection/>
    </xf>
    <xf numFmtId="0" fontId="32" fillId="0" borderId="1" xfId="21" applyFont="1" applyBorder="1" applyAlignment="1" applyProtection="1">
      <alignment horizontal="left"/>
      <protection locked="0"/>
    </xf>
    <xf numFmtId="0" fontId="32" fillId="0" borderId="6" xfId="21" applyFont="1" applyBorder="1" applyAlignment="1" applyProtection="1">
      <alignment horizontal="left"/>
      <protection locked="0"/>
    </xf>
    <xf numFmtId="194" fontId="32" fillId="0" borderId="6" xfId="21" applyNumberFormat="1" applyFont="1" applyBorder="1" applyAlignment="1" applyProtection="1">
      <alignment horizontal="left"/>
      <protection locked="0"/>
    </xf>
    <xf numFmtId="0" fontId="31" fillId="0" borderId="2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wrapText="1"/>
    </xf>
    <xf numFmtId="0" fontId="0" fillId="0" borderId="18" xfId="0" applyBorder="1" applyAlignment="1">
      <alignment/>
    </xf>
    <xf numFmtId="0" fontId="10" fillId="0" borderId="6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/>
    </xf>
    <xf numFmtId="0" fontId="34" fillId="0" borderId="1" xfId="0" applyFont="1" applyBorder="1" applyAlignment="1" applyProtection="1">
      <alignment horizontal="left" wrapText="1"/>
      <protection/>
    </xf>
    <xf numFmtId="0" fontId="34" fillId="0" borderId="0" xfId="0" applyFont="1" applyBorder="1" applyAlignment="1" applyProtection="1">
      <alignment horizontal="left"/>
      <protection/>
    </xf>
    <xf numFmtId="0" fontId="0" fillId="0" borderId="0" xfId="0" applyAlignment="1">
      <alignment/>
    </xf>
    <xf numFmtId="0" fontId="13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19" fillId="0" borderId="0" xfId="21" applyFont="1" applyAlignment="1">
      <alignment horizontal="left" wrapText="1"/>
      <protection/>
    </xf>
    <xf numFmtId="0" fontId="19" fillId="0" borderId="0" xfId="21" applyFont="1" applyBorder="1" applyAlignment="1" applyProtection="1">
      <alignment horizontal="left" vertical="top" wrapText="1"/>
      <protection locked="0"/>
    </xf>
    <xf numFmtId="0" fontId="24" fillId="0" borderId="0" xfId="21" applyFont="1" applyBorder="1" applyAlignment="1" applyProtection="1">
      <alignment horizontal="left" wrapText="1" indent="1"/>
      <protection locked="0"/>
    </xf>
    <xf numFmtId="0" fontId="59" fillId="0" borderId="0" xfId="0" applyFont="1" applyAlignment="1" applyProtection="1">
      <alignment/>
      <protection locked="0"/>
    </xf>
    <xf numFmtId="0" fontId="59" fillId="0" borderId="0" xfId="0" applyFont="1" applyAlignment="1">
      <alignment/>
    </xf>
    <xf numFmtId="0" fontId="59" fillId="0" borderId="4" xfId="0" applyFont="1" applyBorder="1" applyAlignment="1" applyProtection="1">
      <alignment/>
      <protection locked="0"/>
    </xf>
    <xf numFmtId="0" fontId="59" fillId="0" borderId="4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/>
      <protection locked="0"/>
    </xf>
    <xf numFmtId="0" fontId="19" fillId="0" borderId="1" xfId="21" applyFont="1" applyBorder="1" applyAlignment="1" applyProtection="1">
      <alignment horizontal="left" wrapText="1"/>
      <protection locked="0"/>
    </xf>
    <xf numFmtId="0" fontId="18" fillId="0" borderId="0" xfId="21" applyFont="1" applyBorder="1" applyAlignment="1" applyProtection="1">
      <alignment horizontal="left" vertical="top" wrapText="1"/>
      <protection locked="0"/>
    </xf>
    <xf numFmtId="0" fontId="18" fillId="0" borderId="0" xfId="21" applyFont="1" applyAlignment="1">
      <alignment horizontal="left" wrapText="1"/>
      <protection/>
    </xf>
    <xf numFmtId="0" fontId="1" fillId="0" borderId="0" xfId="0" applyFont="1" applyAlignment="1">
      <alignment horizontal="left" wrapText="1"/>
    </xf>
    <xf numFmtId="0" fontId="4" fillId="0" borderId="6" xfId="0" applyFont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59" fillId="0" borderId="0" xfId="0" applyFont="1" applyAlignment="1">
      <alignment vertical="top" wrapText="1"/>
    </xf>
    <xf numFmtId="0" fontId="54" fillId="0" borderId="0" xfId="0" applyFont="1" applyAlignment="1">
      <alignment vertical="top" wrapText="1"/>
    </xf>
    <xf numFmtId="0" fontId="48" fillId="0" borderId="0" xfId="0" applyFont="1" applyAlignment="1">
      <alignment horizontal="left" wrapText="1"/>
    </xf>
    <xf numFmtId="0" fontId="60" fillId="4" borderId="0" xfId="0" applyFont="1" applyFill="1" applyAlignment="1">
      <alignment horizontal="left" vertical="center" wrapText="1"/>
    </xf>
    <xf numFmtId="0" fontId="5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59" fillId="0" borderId="0" xfId="0" applyFont="1" applyAlignment="1">
      <alignment horizontal="center"/>
    </xf>
    <xf numFmtId="0" fontId="44" fillId="0" borderId="1" xfId="0" applyFont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0" fontId="65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4" fillId="0" borderId="21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22" xfId="0" applyBorder="1" applyAlignment="1">
      <alignment vertical="center"/>
    </xf>
    <xf numFmtId="0" fontId="31" fillId="0" borderId="2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1" xfId="0" applyFont="1" applyBorder="1" applyAlignment="1" applyProtection="1">
      <alignment horizontal="left"/>
      <protection locked="0"/>
    </xf>
    <xf numFmtId="194" fontId="34" fillId="0" borderId="6" xfId="0" applyNumberFormat="1" applyFont="1" applyBorder="1" applyAlignment="1">
      <alignment horizontal="left" wrapText="1"/>
    </xf>
    <xf numFmtId="0" fontId="38" fillId="0" borderId="0" xfId="0" applyFont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8" fillId="0" borderId="0" xfId="0" applyFont="1" applyAlignment="1">
      <alignment horizontal="left" wrapText="1"/>
    </xf>
    <xf numFmtId="0" fontId="38" fillId="0" borderId="0" xfId="0" applyFont="1" applyBorder="1" applyAlignment="1" applyProtection="1">
      <alignment wrapText="1"/>
      <protection/>
    </xf>
    <xf numFmtId="0" fontId="2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641059 Legislative 0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7</xdr:row>
      <xdr:rowOff>76200</xdr:rowOff>
    </xdr:from>
    <xdr:to>
      <xdr:col>8</xdr:col>
      <xdr:colOff>342900</xdr:colOff>
      <xdr:row>11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524500" y="1609725"/>
          <a:ext cx="33242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Employees who waive Health Insurance receive $2,002 in December; prorate this amount and include it on a second line for that employee in the Total Salary column.  The only benefit that applies to this amount is FICA.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10</xdr:row>
      <xdr:rowOff>76200</xdr:rowOff>
    </xdr:from>
    <xdr:to>
      <xdr:col>10</xdr:col>
      <xdr:colOff>247650</xdr:colOff>
      <xdr:row>12</xdr:row>
      <xdr:rowOff>476250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48275" y="2124075"/>
          <a:ext cx="4314825" cy="1181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FICA is not charged for regular (on bi-weekly payroll) College employees salaries.  Therefore, delete the formula.  However, if an employee will be paid overtime,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FICA MUST BE INCLUDED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In this case, add this employee to the Bi-Weekly Salary &amp; Fringe Benefit Worksheet.  Also, if a regular (on bi-weekly payroll) College employee does not contribute into a retirement program, then FICA IS CHARGED.</a:t>
          </a:r>
        </a:p>
      </xdr:txBody>
    </xdr:sp>
    <xdr:clientData/>
  </xdr:twoCellAnchor>
  <xdr:twoCellAnchor>
    <xdr:from>
      <xdr:col>0</xdr:col>
      <xdr:colOff>1571625</xdr:colOff>
      <xdr:row>10</xdr:row>
      <xdr:rowOff>142875</xdr:rowOff>
    </xdr:from>
    <xdr:to>
      <xdr:col>4</xdr:col>
      <xdr:colOff>323850</xdr:colOff>
      <xdr:row>12</xdr:row>
      <xdr:rowOff>485775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71625" y="2190750"/>
          <a:ext cx="347662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NOTE:  Hourly rates must be reviewed and approved by Personnel prior to the proposal's submittal to Institutional Advancement.  There should be a general statement as to what each person's responsibilities will be as well as a couple of examples of what the work is.  For example, if a person will be supervising others, just what does that mean?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7</xdr:row>
      <xdr:rowOff>180975</xdr:rowOff>
    </xdr:from>
    <xdr:to>
      <xdr:col>10</xdr:col>
      <xdr:colOff>857250</xdr:colOff>
      <xdr:row>11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67575" y="1581150"/>
          <a:ext cx="27146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FICA is only budgeted to students during the summer.  It is N/A for the Spring &amp; Fall Semester. Therefore, delete the formula.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8</xdr:row>
      <xdr:rowOff>0</xdr:rowOff>
    </xdr:from>
    <xdr:ext cx="4695825" cy="323850"/>
    <xdr:sp>
      <xdr:nvSpPr>
        <xdr:cNvPr id="1" name="TextBox 1"/>
        <xdr:cNvSpPr txBox="1">
          <a:spLocks noChangeArrowheads="1"/>
        </xdr:cNvSpPr>
      </xdr:nvSpPr>
      <xdr:spPr>
        <a:xfrm>
          <a:off x="200025" y="1447800"/>
          <a:ext cx="4695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419100</xdr:colOff>
      <xdr:row>16</xdr:row>
      <xdr:rowOff>142875</xdr:rowOff>
    </xdr:from>
    <xdr:to>
      <xdr:col>20</xdr:col>
      <xdr:colOff>847725</xdr:colOff>
      <xdr:row>16</xdr:row>
      <xdr:rowOff>1171575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553825" y="4324350"/>
          <a:ext cx="35814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 matching purposes, assessed fringe benefits are only charged for regular (on bi-weekly payroll) College employees.  Therefore, delete the formula for all other College employees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(on bi-weekly payroll but are being matched  on Lecturer's Payroll)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lecturers, and students.</a:t>
          </a:r>
        </a:p>
      </xdr:txBody>
    </xdr:sp>
    <xdr:clientData/>
  </xdr:twoCellAnchor>
  <xdr:twoCellAnchor>
    <xdr:from>
      <xdr:col>8</xdr:col>
      <xdr:colOff>428625</xdr:colOff>
      <xdr:row>16</xdr:row>
      <xdr:rowOff>152400</xdr:rowOff>
    </xdr:from>
    <xdr:to>
      <xdr:col>13</xdr:col>
      <xdr:colOff>314325</xdr:colOff>
      <xdr:row>16</xdr:row>
      <xdr:rowOff>1781175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915275" y="4333875"/>
          <a:ext cx="35337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FICA is not charged for regular (on bi-weekly payroll) College employees salaries.  Therefore, delete the formula.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However, if an employee will be paid overtime,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FICA MUST BE INCLUDED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Also, if a regular (on bi-weekly payroll) College employee does not contribute into a retirement program, then FICA IS CHARGED IF BEING PAID ON LECTURER'S PAYROLL.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FICA is only charged for students during the summer.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It is N/A for the Fall &amp; Spring semesters.  Therefore, deleted the formula.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l's%20folder\Userwrk00\Grants%2000\Grant%20Budgets\641059%20Legislative%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nt Budget"/>
      <sheetName val="JE 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67"/>
  <sheetViews>
    <sheetView showGridLines="0" tabSelected="1" zoomScale="80" zoomScaleNormal="80" workbookViewId="0" topLeftCell="A1">
      <selection activeCell="A1" sqref="A1:D1"/>
    </sheetView>
  </sheetViews>
  <sheetFormatPr defaultColWidth="9.140625" defaultRowHeight="12.75"/>
  <cols>
    <col min="1" max="1" width="27.00390625" style="77" customWidth="1"/>
    <col min="2" max="2" width="45.8515625" style="77" customWidth="1"/>
    <col min="3" max="3" width="14.00390625" style="77" customWidth="1"/>
    <col min="4" max="4" width="33.7109375" style="87" customWidth="1"/>
    <col min="5" max="5" width="10.421875" style="77" bestFit="1" customWidth="1"/>
    <col min="6" max="16384" width="10.28125" style="77" customWidth="1"/>
  </cols>
  <sheetData>
    <row r="1" spans="1:4" ht="15.75">
      <c r="A1" s="410" t="s">
        <v>83</v>
      </c>
      <c r="B1" s="410"/>
      <c r="C1" s="410"/>
      <c r="D1" s="410"/>
    </row>
    <row r="2" spans="1:4" ht="15.75">
      <c r="A2" s="410" t="s">
        <v>94</v>
      </c>
      <c r="B2" s="410"/>
      <c r="C2" s="410"/>
      <c r="D2" s="410"/>
    </row>
    <row r="3" spans="1:4" ht="23.25" customHeight="1">
      <c r="A3" s="78" t="s">
        <v>2</v>
      </c>
      <c r="B3" s="411"/>
      <c r="C3" s="411"/>
      <c r="D3" s="206"/>
    </row>
    <row r="4" spans="1:4" ht="19.5" customHeight="1">
      <c r="A4" s="78" t="s">
        <v>249</v>
      </c>
      <c r="B4" s="412"/>
      <c r="C4" s="412"/>
      <c r="D4" s="207"/>
    </row>
    <row r="5" spans="1:4" ht="19.5" customHeight="1">
      <c r="A5" s="78" t="s">
        <v>179</v>
      </c>
      <c r="B5" s="413"/>
      <c r="C5" s="413"/>
      <c r="D5" s="208"/>
    </row>
    <row r="6" spans="1:4" ht="19.5" customHeight="1">
      <c r="A6" s="156" t="s">
        <v>8</v>
      </c>
      <c r="B6" s="413"/>
      <c r="C6" s="413"/>
      <c r="D6" s="207"/>
    </row>
    <row r="7" spans="1:4" ht="19.5" customHeight="1">
      <c r="A7" s="78" t="s">
        <v>9</v>
      </c>
      <c r="B7" s="412"/>
      <c r="C7" s="412"/>
      <c r="D7" s="206"/>
    </row>
    <row r="8" spans="1:4" ht="39.75" customHeight="1">
      <c r="A8" s="290" t="s">
        <v>248</v>
      </c>
      <c r="B8" s="412"/>
      <c r="C8" s="412"/>
      <c r="D8" s="206"/>
    </row>
    <row r="9" spans="1:4" ht="19.5" customHeight="1">
      <c r="A9" s="78" t="s">
        <v>233</v>
      </c>
      <c r="B9" s="413"/>
      <c r="C9" s="413"/>
      <c r="D9" s="208"/>
    </row>
    <row r="10" ht="12.75">
      <c r="D10" s="209"/>
    </row>
    <row r="11" spans="1:4" ht="12.75">
      <c r="A11" s="79" t="s">
        <v>234</v>
      </c>
      <c r="B11" s="94" t="s">
        <v>90</v>
      </c>
      <c r="C11" s="80" t="s">
        <v>30</v>
      </c>
      <c r="D11" s="210"/>
    </row>
    <row r="12" spans="1:4" ht="12.75">
      <c r="A12" s="82" t="s">
        <v>97</v>
      </c>
      <c r="B12" s="82"/>
      <c r="C12" s="81"/>
      <c r="D12" s="206"/>
    </row>
    <row r="13" spans="1:4" ht="12.75">
      <c r="A13" s="83"/>
      <c r="B13" s="161" t="s">
        <v>95</v>
      </c>
      <c r="C13" s="383">
        <f>+'Biweekly SaL &amp; FB'!J48</f>
        <v>0</v>
      </c>
      <c r="D13" s="206"/>
    </row>
    <row r="14" spans="2:4" ht="12.75">
      <c r="B14" s="161" t="s">
        <v>96</v>
      </c>
      <c r="C14" s="384">
        <f>+'Lecturer SaL &amp; FB'!H28</f>
        <v>0</v>
      </c>
      <c r="D14" s="206"/>
    </row>
    <row r="15" spans="2:4" ht="12.75">
      <c r="B15" s="161" t="s">
        <v>92</v>
      </c>
      <c r="C15" s="384">
        <f>+'Student SaL &amp; FB'!H27</f>
        <v>0</v>
      </c>
      <c r="D15" s="206"/>
    </row>
    <row r="16" spans="3:4" ht="13.5" thickBot="1">
      <c r="C16" s="385">
        <f>SUM(C13:C15)</f>
        <v>0</v>
      </c>
      <c r="D16" s="206"/>
    </row>
    <row r="17" spans="3:4" ht="4.5" customHeight="1" thickTop="1">
      <c r="C17" s="84"/>
      <c r="D17" s="206"/>
    </row>
    <row r="18" spans="1:4" ht="12.75">
      <c r="A18" s="78" t="s">
        <v>98</v>
      </c>
      <c r="C18" s="84"/>
      <c r="D18" s="206"/>
    </row>
    <row r="19" spans="1:4" ht="12.75">
      <c r="A19" s="95">
        <v>641010</v>
      </c>
      <c r="B19" s="180" t="s">
        <v>26</v>
      </c>
      <c r="C19" s="382">
        <f>+'Biweekly SaL &amp; FB'!L48</f>
        <v>0</v>
      </c>
      <c r="D19" s="179" t="s">
        <v>291</v>
      </c>
    </row>
    <row r="20" spans="1:5" ht="12.75">
      <c r="A20" s="95">
        <v>644010</v>
      </c>
      <c r="B20" s="77" t="s">
        <v>17</v>
      </c>
      <c r="C20" s="384">
        <f>+'Biweekly SaL &amp; FB'!K48+'Lecturer SaL &amp; FB'!I28+'Student SaL &amp; FB'!I27</f>
        <v>0</v>
      </c>
      <c r="D20" s="90"/>
      <c r="E20" s="85"/>
    </row>
    <row r="21" spans="1:5" ht="12.75">
      <c r="A21" s="87">
        <v>645000</v>
      </c>
      <c r="B21" s="77" t="s">
        <v>129</v>
      </c>
      <c r="C21" s="384">
        <f>+'Biweekly SaL &amp; FB'!R48+'Lecturer SaL &amp; FB'!J28</f>
        <v>0</v>
      </c>
      <c r="D21" s="160"/>
      <c r="E21" s="85"/>
    </row>
    <row r="22" spans="1:4" ht="12.75">
      <c r="A22" s="87">
        <v>642010</v>
      </c>
      <c r="B22" s="77" t="s">
        <v>25</v>
      </c>
      <c r="C22" s="384">
        <f>+'Biweekly SaL &amp; FB'!M48</f>
        <v>0</v>
      </c>
      <c r="D22" s="91"/>
    </row>
    <row r="23" spans="1:3" ht="12.75">
      <c r="A23" s="87">
        <v>647010</v>
      </c>
      <c r="B23" s="77" t="s">
        <v>31</v>
      </c>
      <c r="C23" s="384">
        <f>+'Biweekly SaL &amp; FB'!Q48</f>
        <v>0</v>
      </c>
    </row>
    <row r="24" spans="1:4" ht="13.5" thickBot="1">
      <c r="A24" s="87"/>
      <c r="C24" s="385">
        <f>SUM(C19:C23)</f>
        <v>0</v>
      </c>
      <c r="D24" s="92"/>
    </row>
    <row r="25" spans="1:3" ht="3" customHeight="1" thickTop="1">
      <c r="A25" s="87"/>
      <c r="C25" s="86"/>
    </row>
    <row r="26" spans="1:3" ht="12.75">
      <c r="A26" s="97" t="s">
        <v>99</v>
      </c>
      <c r="C26" s="86"/>
    </row>
    <row r="27" spans="1:4" ht="13.5">
      <c r="A27" s="87">
        <v>714010</v>
      </c>
      <c r="B27" s="161" t="s">
        <v>32</v>
      </c>
      <c r="C27" s="383">
        <f>+'General Supplies and Services'!E10</f>
        <v>0</v>
      </c>
      <c r="D27" s="93" t="s">
        <v>209</v>
      </c>
    </row>
    <row r="28" spans="1:4" ht="13.5">
      <c r="A28" s="87">
        <v>714020</v>
      </c>
      <c r="B28" s="183" t="s">
        <v>224</v>
      </c>
      <c r="C28" s="378">
        <f>+'General Supplies and Services'!E25</f>
        <v>0</v>
      </c>
      <c r="D28" s="87" t="s">
        <v>108</v>
      </c>
    </row>
    <row r="29" spans="1:4" ht="13.5">
      <c r="A29" s="87">
        <v>714030</v>
      </c>
      <c r="B29" s="161" t="s">
        <v>33</v>
      </c>
      <c r="C29" s="378">
        <f>+'General Supplies and Services'!E33</f>
        <v>0</v>
      </c>
      <c r="D29" s="87" t="s">
        <v>108</v>
      </c>
    </row>
    <row r="30" spans="1:4" ht="13.5">
      <c r="A30" s="87">
        <v>714040</v>
      </c>
      <c r="B30" s="161" t="s">
        <v>34</v>
      </c>
      <c r="C30" s="378">
        <f>+'General Supplies and Services'!E40</f>
        <v>0</v>
      </c>
      <c r="D30" s="87" t="s">
        <v>108</v>
      </c>
    </row>
    <row r="31" spans="1:4" ht="13.5" hidden="1">
      <c r="A31" s="87">
        <v>714070</v>
      </c>
      <c r="B31" s="161" t="s">
        <v>35</v>
      </c>
      <c r="C31" s="378">
        <f>+'General Supplies and Services'!E48</f>
        <v>0</v>
      </c>
      <c r="D31" s="87" t="s">
        <v>108</v>
      </c>
    </row>
    <row r="32" spans="1:4" ht="13.5">
      <c r="A32" s="87">
        <v>714060</v>
      </c>
      <c r="B32" s="161" t="s">
        <v>36</v>
      </c>
      <c r="C32" s="378">
        <f>+'General Supplies and Services'!E56</f>
        <v>0</v>
      </c>
      <c r="D32" s="87" t="s">
        <v>108</v>
      </c>
    </row>
    <row r="33" spans="1:4" ht="13.5">
      <c r="A33" s="87">
        <v>714080</v>
      </c>
      <c r="B33" s="161" t="s">
        <v>37</v>
      </c>
      <c r="C33" s="378">
        <f>+'General Supplies and Services'!E68</f>
        <v>0</v>
      </c>
      <c r="D33" s="87" t="s">
        <v>108</v>
      </c>
    </row>
    <row r="34" spans="1:4" ht="13.5">
      <c r="A34" s="87">
        <v>714290</v>
      </c>
      <c r="B34" s="161" t="s">
        <v>131</v>
      </c>
      <c r="C34" s="378">
        <f>+Travel!E16</f>
        <v>0</v>
      </c>
      <c r="D34" s="93" t="s">
        <v>210</v>
      </c>
    </row>
    <row r="35" spans="1:4" ht="13.5">
      <c r="A35" s="87">
        <v>716000</v>
      </c>
      <c r="B35" s="161" t="s">
        <v>159</v>
      </c>
      <c r="C35" s="378">
        <f>+Travel!E29</f>
        <v>0</v>
      </c>
      <c r="D35" s="87" t="s">
        <v>109</v>
      </c>
    </row>
    <row r="36" spans="1:4" ht="13.5">
      <c r="A36" s="87">
        <v>714291</v>
      </c>
      <c r="B36" s="161" t="s">
        <v>205</v>
      </c>
      <c r="C36" s="378">
        <f>+Travel!E24</f>
        <v>0</v>
      </c>
      <c r="D36" s="87" t="s">
        <v>109</v>
      </c>
    </row>
    <row r="37" spans="1:4" ht="13.5">
      <c r="A37" s="87">
        <v>711030</v>
      </c>
      <c r="B37" s="161" t="s">
        <v>93</v>
      </c>
      <c r="C37" s="378">
        <f>+'Repairs and Rentals'!E12</f>
        <v>0</v>
      </c>
      <c r="D37" s="93" t="s">
        <v>204</v>
      </c>
    </row>
    <row r="38" spans="1:4" ht="13.5">
      <c r="A38" s="87">
        <v>713011</v>
      </c>
      <c r="B38" s="183" t="s">
        <v>189</v>
      </c>
      <c r="C38" s="378">
        <f>+'Repairs and Rentals'!E22</f>
        <v>0</v>
      </c>
      <c r="D38" s="87" t="s">
        <v>118</v>
      </c>
    </row>
    <row r="39" spans="1:4" ht="13.5">
      <c r="A39" s="87">
        <v>713021</v>
      </c>
      <c r="B39" s="161" t="s">
        <v>114</v>
      </c>
      <c r="C39" s="378">
        <f>+'Repairs and Rentals'!E32</f>
        <v>0</v>
      </c>
      <c r="D39" s="87" t="s">
        <v>118</v>
      </c>
    </row>
    <row r="40" spans="1:4" ht="13.5">
      <c r="A40" s="87">
        <v>713014</v>
      </c>
      <c r="B40" s="161" t="s">
        <v>130</v>
      </c>
      <c r="C40" s="378">
        <f>+'Repairs and Rentals'!E42</f>
        <v>0</v>
      </c>
      <c r="D40" s="87" t="s">
        <v>118</v>
      </c>
    </row>
    <row r="41" spans="1:4" ht="13.5">
      <c r="A41" s="87">
        <v>714221</v>
      </c>
      <c r="B41" s="161" t="s">
        <v>120</v>
      </c>
      <c r="C41" s="378">
        <f>+'Other Supplies and Misc'!E7</f>
        <v>0</v>
      </c>
      <c r="D41" s="93" t="s">
        <v>256</v>
      </c>
    </row>
    <row r="42" spans="1:4" ht="13.5">
      <c r="A42" s="87">
        <v>714231</v>
      </c>
      <c r="B42" s="161" t="s">
        <v>38</v>
      </c>
      <c r="C42" s="378">
        <f>+'Other Supplies and Misc'!E12</f>
        <v>0</v>
      </c>
      <c r="D42" s="87" t="s">
        <v>123</v>
      </c>
    </row>
    <row r="43" spans="1:4" ht="13.5">
      <c r="A43" s="87">
        <v>714181</v>
      </c>
      <c r="B43" s="161" t="s">
        <v>39</v>
      </c>
      <c r="C43" s="378">
        <f>+'Other Supplies and Misc'!E24</f>
        <v>0</v>
      </c>
      <c r="D43" s="87" t="s">
        <v>123</v>
      </c>
    </row>
    <row r="44" spans="1:4" ht="27">
      <c r="A44" s="95">
        <v>615090</v>
      </c>
      <c r="B44" s="187" t="s">
        <v>206</v>
      </c>
      <c r="C44" s="378">
        <f>'Other Supplies and Misc'!E44</f>
        <v>0</v>
      </c>
      <c r="D44" s="87" t="s">
        <v>123</v>
      </c>
    </row>
    <row r="45" spans="1:4" ht="13.5">
      <c r="A45" s="87">
        <v>714284</v>
      </c>
      <c r="B45" s="183" t="s">
        <v>250</v>
      </c>
      <c r="C45" s="378">
        <f>+Travel!E40+'Other Supplies and Misc'!E35</f>
        <v>0</v>
      </c>
      <c r="D45" s="87" t="s">
        <v>123</v>
      </c>
    </row>
    <row r="46" spans="1:4" ht="13.5">
      <c r="A46" s="87">
        <v>714235</v>
      </c>
      <c r="B46" s="161" t="s">
        <v>200</v>
      </c>
      <c r="C46" s="378">
        <f>'Other Supplies and Misc'!E56</f>
        <v>0</v>
      </c>
      <c r="D46" s="87" t="s">
        <v>123</v>
      </c>
    </row>
    <row r="47" spans="1:4" ht="27" customHeight="1">
      <c r="A47" s="359">
        <f>Capital!E28</f>
        <v>0</v>
      </c>
      <c r="B47" s="357" t="s">
        <v>271</v>
      </c>
      <c r="C47" s="379">
        <f>+Capital!G25</f>
        <v>0</v>
      </c>
      <c r="D47" s="358" t="s">
        <v>211</v>
      </c>
    </row>
    <row r="48" ht="12.75">
      <c r="C48" s="380"/>
    </row>
    <row r="49" spans="1:4" ht="17.25" customHeight="1">
      <c r="A49" s="95"/>
      <c r="B49" s="299" t="s">
        <v>272</v>
      </c>
      <c r="C49" s="378"/>
      <c r="D49" s="93"/>
    </row>
    <row r="50" spans="1:4" ht="13.5">
      <c r="A50" s="301">
        <f>'Other Supplies and Misc'!A68</f>
        <v>0</v>
      </c>
      <c r="B50" s="397">
        <f>'Other Supplies and Misc'!B68</f>
        <v>0</v>
      </c>
      <c r="C50" s="381">
        <f>'Other Supplies and Misc'!E71</f>
        <v>0</v>
      </c>
      <c r="D50" s="93" t="s">
        <v>256</v>
      </c>
    </row>
    <row r="51" spans="1:3" ht="13.5" thickBot="1">
      <c r="A51" s="87"/>
      <c r="B51" s="77" t="s">
        <v>125</v>
      </c>
      <c r="C51" s="386">
        <f>SUM(C27:C50)</f>
        <v>0</v>
      </c>
    </row>
    <row r="52" spans="1:3" ht="12" customHeight="1" thickTop="1">
      <c r="A52" s="87"/>
      <c r="B52" s="78"/>
      <c r="C52" s="83"/>
    </row>
    <row r="53" spans="1:3" ht="13.5" thickBot="1">
      <c r="A53" s="87"/>
      <c r="B53" s="78" t="s">
        <v>126</v>
      </c>
      <c r="C53" s="387">
        <f>+C51+C24+C16</f>
        <v>0</v>
      </c>
    </row>
    <row r="54" spans="1:3" ht="3.75" customHeight="1" thickTop="1">
      <c r="A54" s="87"/>
      <c r="C54" s="388"/>
    </row>
    <row r="55" spans="1:4" ht="13.5" thickBot="1">
      <c r="A55" s="87">
        <v>615070</v>
      </c>
      <c r="B55" s="77" t="s">
        <v>145</v>
      </c>
      <c r="C55" s="389">
        <f>ROUND(+C53*D55,0)</f>
        <v>0</v>
      </c>
      <c r="D55" s="98">
        <v>0.002</v>
      </c>
    </row>
    <row r="56" spans="1:4" ht="14.25" customHeight="1" thickBot="1">
      <c r="A56" s="96" t="s">
        <v>225</v>
      </c>
      <c r="B56" s="136" t="s">
        <v>168</v>
      </c>
      <c r="C56" s="378">
        <f>ROUND((C53-C50)*D56,0)</f>
        <v>0</v>
      </c>
      <c r="D56" s="182">
        <v>0.05</v>
      </c>
    </row>
    <row r="57" spans="1:3" ht="12.75">
      <c r="A57" s="87"/>
      <c r="B57" s="78" t="s">
        <v>156</v>
      </c>
      <c r="C57" s="392">
        <f>SUM(C55:C56)</f>
        <v>0</v>
      </c>
    </row>
    <row r="58" spans="1:3" ht="12.75">
      <c r="A58" s="87"/>
      <c r="B58" s="78"/>
      <c r="C58" s="393"/>
    </row>
    <row r="59" spans="1:3" ht="15" customHeight="1" thickBot="1">
      <c r="A59" s="87"/>
      <c r="B59" s="88" t="s">
        <v>127</v>
      </c>
      <c r="C59" s="394">
        <f>+C57+C53</f>
        <v>0</v>
      </c>
    </row>
    <row r="60" spans="1:3" ht="3.75" customHeight="1" thickTop="1">
      <c r="A60" s="87"/>
      <c r="C60" s="395"/>
    </row>
    <row r="61" spans="1:3" ht="12.75">
      <c r="A61" s="87"/>
      <c r="B61" s="78" t="s">
        <v>100</v>
      </c>
      <c r="C61" s="395"/>
    </row>
    <row r="62" spans="1:4" ht="13.5">
      <c r="A62" s="87"/>
      <c r="B62" s="161" t="s">
        <v>97</v>
      </c>
      <c r="C62" s="390">
        <f>+'Matching Cost SaL &amp; FB'!K33</f>
        <v>0</v>
      </c>
      <c r="D62" s="93" t="s">
        <v>144</v>
      </c>
    </row>
    <row r="63" spans="1:4" ht="12.75">
      <c r="A63" s="87"/>
      <c r="B63" s="77" t="s">
        <v>98</v>
      </c>
      <c r="C63" s="391">
        <f>+'Matching Cost SaL &amp; FB'!T33</f>
        <v>0</v>
      </c>
      <c r="D63" s="87" t="s">
        <v>124</v>
      </c>
    </row>
    <row r="64" spans="2:4" ht="13.5">
      <c r="B64" s="161" t="s">
        <v>99</v>
      </c>
      <c r="C64" s="391">
        <f>+'Matching Costs'!F29</f>
        <v>0</v>
      </c>
      <c r="D64" s="87" t="s">
        <v>124</v>
      </c>
    </row>
    <row r="65" spans="2:3" ht="13.5" thickBot="1">
      <c r="B65" s="89" t="s">
        <v>106</v>
      </c>
      <c r="C65" s="396">
        <f>SUM(C62:C64)</f>
        <v>0</v>
      </c>
    </row>
    <row r="66" ht="13.5" thickTop="1"/>
    <row r="67" ht="13.5">
      <c r="A67" s="161" t="s">
        <v>183</v>
      </c>
    </row>
  </sheetData>
  <sheetProtection/>
  <mergeCells count="9">
    <mergeCell ref="B8:C8"/>
    <mergeCell ref="B9:C9"/>
    <mergeCell ref="B5:C5"/>
    <mergeCell ref="B6:C6"/>
    <mergeCell ref="B7:C7"/>
    <mergeCell ref="A1:D1"/>
    <mergeCell ref="A2:D2"/>
    <mergeCell ref="B3:C3"/>
    <mergeCell ref="B4:C4"/>
  </mergeCells>
  <hyperlinks>
    <hyperlink ref="B27" location="Postage_input" display="Postage"/>
    <hyperlink ref="B28" location="phone" display="Telephone"/>
    <hyperlink ref="B29" location="supplies" display="Office Supplies"/>
    <hyperlink ref="B13" location="biweekly" display="Biweekly Staff Payroll"/>
    <hyperlink ref="B14" location="lecturer" display="Lecturer's Payroll"/>
    <hyperlink ref="B15" location="student" display="Student Payroll"/>
    <hyperlink ref="B30" location="dues" display="Dues &amp; Subscriptions"/>
    <hyperlink ref="B31" location="xerox" display="Photocopying"/>
    <hyperlink ref="B32" location="printing_input" display="Printing"/>
    <hyperlink ref="B33" location="advertising_input" display="Advertising"/>
    <hyperlink ref="B34" location="instate_input" display="In State Travel"/>
    <hyperlink ref="B35" location="out_state_input1" display="Out of State Travel"/>
    <hyperlink ref="B36" location="tolls_input" display="Tolls and Parking"/>
    <hyperlink ref="B38" location="rental_input" display="Facility Rental Space- Off Campus"/>
    <hyperlink ref="B39" location="Equip_rental_input" display="Equipment Rental"/>
    <hyperlink ref="B40" location="CCRI_Rental_input" display="On-Campus Facility Rental Cost"/>
    <hyperlink ref="B41" location="Ed_supply_input" display="Educational Supplies"/>
    <hyperlink ref="B42" location="Computer_supply_input" display="Computer Supplies"/>
    <hyperlink ref="B43" location="SOFTWARE_INPUT" display="Computer Software"/>
    <hyperlink ref="B45" location="misc_input" display="Special Services"/>
    <hyperlink ref="B47" location="capital_input" display="Capital Equipment (More than $5,000 per item)"/>
    <hyperlink ref="B44" location="consultant_input" display="Outside Consultant (to go through Purchasing"/>
    <hyperlink ref="B62" location="matching_salary_input" display="Personnel"/>
    <hyperlink ref="B64" location="matching_other_input" display="Operating"/>
    <hyperlink ref="A67" location="top" display="To top of page"/>
    <hyperlink ref="B37" location="Repairs" display="Equipment &amp; Furniture Repairs"/>
    <hyperlink ref="B46" location="Computers" display="Computers"/>
  </hyperlinks>
  <printOptions/>
  <pageMargins left="0.75" right="0.25" top="0" bottom="0.55" header="0.5" footer="0.5"/>
  <pageSetup fitToHeight="1" fitToWidth="1" horizontalDpi="300" verticalDpi="300" orientation="portrait" scale="77" r:id="rId3"/>
  <headerFooter alignWithMargins="0">
    <oddFooter>&amp;L&amp;A
&amp;F&amp;R&amp;D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showZeros="0" zoomScale="80" zoomScaleNormal="80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3.140625" style="0" customWidth="1"/>
    <col min="3" max="3" width="54.57421875" style="0" customWidth="1"/>
    <col min="4" max="4" width="0.85546875" style="0" customWidth="1"/>
    <col min="5" max="5" width="10.28125" style="0" customWidth="1"/>
    <col min="6" max="6" width="0.85546875" style="0" customWidth="1"/>
    <col min="7" max="7" width="10.8515625" style="0" customWidth="1"/>
    <col min="8" max="8" width="2.57421875" style="0" customWidth="1"/>
    <col min="9" max="9" width="10.28125" style="0" bestFit="1" customWidth="1"/>
  </cols>
  <sheetData>
    <row r="1" spans="1:2" ht="12.75">
      <c r="A1" s="36" t="s">
        <v>42</v>
      </c>
      <c r="B1" s="36"/>
    </row>
    <row r="2" spans="1:2" ht="12.75">
      <c r="A2" s="36" t="s">
        <v>89</v>
      </c>
      <c r="B2" s="36"/>
    </row>
    <row r="4" spans="1:6" ht="25.5">
      <c r="A4" s="111" t="s">
        <v>2</v>
      </c>
      <c r="B4" s="111"/>
      <c r="C4" s="109">
        <f>+'Grant Budget'!B4</f>
        <v>0</v>
      </c>
      <c r="D4" s="143"/>
      <c r="E4" s="143"/>
      <c r="F4" s="143"/>
    </row>
    <row r="5" spans="1:6" ht="31.5" customHeight="1">
      <c r="A5" s="111" t="s">
        <v>84</v>
      </c>
      <c r="B5" s="111"/>
      <c r="C5" s="110">
        <f>+'Grant Budget'!B5</f>
        <v>0</v>
      </c>
      <c r="D5" s="143"/>
      <c r="E5" s="143"/>
      <c r="F5" s="143"/>
    </row>
    <row r="7" ht="27" customHeight="1"/>
    <row r="8" spans="1:7" ht="15">
      <c r="A8" s="355" t="s">
        <v>282</v>
      </c>
      <c r="B8" s="355"/>
      <c r="C8" s="355" t="s">
        <v>283</v>
      </c>
      <c r="D8" s="355"/>
      <c r="E8" s="355"/>
      <c r="F8" s="355"/>
      <c r="G8" s="163" t="s">
        <v>182</v>
      </c>
    </row>
    <row r="9" spans="3:8" ht="56.25" customHeight="1">
      <c r="C9" s="449" t="s">
        <v>274</v>
      </c>
      <c r="D9" s="449"/>
      <c r="E9" s="449"/>
      <c r="F9" s="449"/>
      <c r="G9" s="449"/>
      <c r="H9" s="449"/>
    </row>
    <row r="10" spans="1:7" ht="8.25" customHeight="1">
      <c r="A10" s="114"/>
      <c r="B10" s="114"/>
      <c r="C10" s="114"/>
      <c r="D10" s="114"/>
      <c r="E10" s="114"/>
      <c r="F10" s="114"/>
      <c r="G10" s="114"/>
    </row>
    <row r="11" spans="5:7" ht="15.75" customHeight="1">
      <c r="E11" s="453" t="s">
        <v>142</v>
      </c>
      <c r="F11" s="425"/>
      <c r="G11" s="356" t="s">
        <v>143</v>
      </c>
    </row>
    <row r="12" spans="3:7" ht="29.25" customHeight="1">
      <c r="C12" s="51" t="s">
        <v>177</v>
      </c>
      <c r="D12" s="51"/>
      <c r="E12" s="454"/>
      <c r="F12" s="455"/>
      <c r="G12" s="146"/>
    </row>
    <row r="14" spans="3:7" ht="12.75">
      <c r="C14" s="452" t="s">
        <v>275</v>
      </c>
      <c r="D14" s="425"/>
      <c r="E14" s="425"/>
      <c r="F14" s="425"/>
      <c r="G14" s="425"/>
    </row>
    <row r="15" spans="3:6" ht="12.75">
      <c r="C15" s="36"/>
      <c r="D15" s="36"/>
      <c r="E15" s="36"/>
      <c r="F15" s="36"/>
    </row>
    <row r="16" spans="3:7" ht="39.75" customHeight="1">
      <c r="C16" s="159" t="s">
        <v>90</v>
      </c>
      <c r="D16" s="361"/>
      <c r="E16" s="400" t="s">
        <v>287</v>
      </c>
      <c r="F16" s="361"/>
      <c r="G16" s="159" t="s">
        <v>91</v>
      </c>
    </row>
    <row r="17" spans="1:7" ht="24" customHeight="1">
      <c r="A17" s="57" t="s">
        <v>76</v>
      </c>
      <c r="B17" s="57"/>
      <c r="C17" s="42"/>
      <c r="D17" s="38"/>
      <c r="E17" s="362"/>
      <c r="F17" s="38"/>
      <c r="G17" s="313"/>
    </row>
    <row r="18" spans="1:7" ht="17.25" customHeight="1">
      <c r="A18" s="57" t="s">
        <v>77</v>
      </c>
      <c r="B18" s="57"/>
      <c r="C18" s="42"/>
      <c r="D18" s="38"/>
      <c r="E18" s="362"/>
      <c r="F18" s="38"/>
      <c r="G18" s="327"/>
    </row>
    <row r="19" spans="1:7" ht="17.25" customHeight="1">
      <c r="A19" s="57" t="s">
        <v>78</v>
      </c>
      <c r="B19" s="57"/>
      <c r="C19" s="42"/>
      <c r="D19" s="38"/>
      <c r="E19" s="362"/>
      <c r="F19" s="38"/>
      <c r="G19" s="327"/>
    </row>
    <row r="20" spans="1:7" ht="17.25" customHeight="1">
      <c r="A20" s="57" t="s">
        <v>79</v>
      </c>
      <c r="B20" s="57"/>
      <c r="C20" s="42"/>
      <c r="D20" s="38"/>
      <c r="E20" s="362"/>
      <c r="F20" s="38"/>
      <c r="G20" s="327"/>
    </row>
    <row r="21" spans="1:7" ht="17.25" customHeight="1">
      <c r="A21" s="57" t="s">
        <v>80</v>
      </c>
      <c r="B21" s="57"/>
      <c r="C21" s="42"/>
      <c r="D21" s="38"/>
      <c r="E21" s="362"/>
      <c r="F21" s="38"/>
      <c r="G21" s="327"/>
    </row>
    <row r="22" spans="1:7" ht="17.25" customHeight="1">
      <c r="A22" s="57" t="s">
        <v>86</v>
      </c>
      <c r="B22" s="57"/>
      <c r="C22" s="42"/>
      <c r="D22" s="38"/>
      <c r="E22" s="362"/>
      <c r="F22" s="38"/>
      <c r="G22" s="327"/>
    </row>
    <row r="23" spans="1:7" ht="17.25" customHeight="1">
      <c r="A23" s="57" t="s">
        <v>87</v>
      </c>
      <c r="B23" s="57"/>
      <c r="C23" s="42"/>
      <c r="D23" s="38"/>
      <c r="E23" s="362"/>
      <c r="F23" s="38"/>
      <c r="G23" s="327"/>
    </row>
    <row r="24" spans="1:7" ht="17.25" customHeight="1">
      <c r="A24" s="57" t="s">
        <v>88</v>
      </c>
      <c r="B24" s="57"/>
      <c r="C24" s="42"/>
      <c r="D24" s="38"/>
      <c r="E24" s="362"/>
      <c r="F24" s="38"/>
      <c r="G24" s="327"/>
    </row>
    <row r="25" spans="3:7" ht="20.25" customHeight="1" thickBot="1">
      <c r="C25" s="64" t="s">
        <v>263</v>
      </c>
      <c r="D25" s="64"/>
      <c r="E25" s="64"/>
      <c r="F25" s="64"/>
      <c r="G25" s="311">
        <f>ROUND(SUM(G17:G24),0)</f>
        <v>0</v>
      </c>
    </row>
    <row r="26" spans="3:7" ht="13.5" thickTop="1">
      <c r="C26" s="64"/>
      <c r="D26" s="64"/>
      <c r="E26" s="64"/>
      <c r="F26" s="64"/>
      <c r="G26" s="218"/>
    </row>
    <row r="27" spans="3:7" ht="26.25" customHeight="1" thickBot="1">
      <c r="C27" s="456" t="s">
        <v>276</v>
      </c>
      <c r="D27" s="64"/>
      <c r="F27" s="64"/>
      <c r="G27" s="218"/>
    </row>
    <row r="28" spans="3:7" ht="20.25" customHeight="1" thickBot="1">
      <c r="C28" s="457"/>
      <c r="D28" s="64"/>
      <c r="E28" s="363"/>
      <c r="F28" s="64"/>
      <c r="G28" s="218"/>
    </row>
    <row r="29" spans="3:7" ht="12.75">
      <c r="C29" s="64"/>
      <c r="D29" s="64"/>
      <c r="E29" s="64"/>
      <c r="F29" s="64"/>
      <c r="G29" s="218"/>
    </row>
    <row r="30" spans="3:7" ht="12.75">
      <c r="C30" s="64"/>
      <c r="D30" s="64"/>
      <c r="E30" s="64"/>
      <c r="F30" s="64"/>
      <c r="G30" s="218"/>
    </row>
    <row r="31" spans="2:7" s="293" customFormat="1" ht="27.75" customHeight="1">
      <c r="B31" s="458" t="s">
        <v>281</v>
      </c>
      <c r="C31" s="459"/>
      <c r="D31" s="459"/>
      <c r="E31" s="459"/>
      <c r="F31" s="459"/>
      <c r="G31" s="460"/>
    </row>
    <row r="32" spans="2:7" s="364" customFormat="1" ht="48.75" customHeight="1">
      <c r="B32" s="369"/>
      <c r="C32" s="375" t="s">
        <v>251</v>
      </c>
      <c r="D32" s="376"/>
      <c r="E32" s="377" t="s">
        <v>234</v>
      </c>
      <c r="F32" s="47"/>
      <c r="G32" s="368"/>
    </row>
    <row r="33" spans="2:7" s="271" customFormat="1" ht="21.75" customHeight="1">
      <c r="B33" s="371"/>
      <c r="C33" s="374" t="s">
        <v>277</v>
      </c>
      <c r="D33" s="372"/>
      <c r="E33" s="373">
        <v>731010</v>
      </c>
      <c r="F33" s="372"/>
      <c r="G33" s="367"/>
    </row>
    <row r="34" spans="2:7" s="271" customFormat="1" ht="15" customHeight="1">
      <c r="B34" s="371"/>
      <c r="C34" s="374" t="s">
        <v>278</v>
      </c>
      <c r="D34" s="372"/>
      <c r="E34" s="373">
        <v>731020</v>
      </c>
      <c r="F34" s="372"/>
      <c r="G34" s="367"/>
    </row>
    <row r="35" spans="2:7" s="271" customFormat="1" ht="15" customHeight="1">
      <c r="B35" s="371"/>
      <c r="C35" s="374" t="s">
        <v>279</v>
      </c>
      <c r="D35" s="372"/>
      <c r="E35" s="373">
        <v>731030</v>
      </c>
      <c r="F35" s="372"/>
      <c r="G35" s="367"/>
    </row>
    <row r="36" spans="2:7" s="271" customFormat="1" ht="15" customHeight="1">
      <c r="B36" s="371"/>
      <c r="C36" s="374" t="s">
        <v>280</v>
      </c>
      <c r="D36" s="372"/>
      <c r="E36" s="373">
        <v>731040</v>
      </c>
      <c r="F36" s="372"/>
      <c r="G36" s="367"/>
    </row>
    <row r="37" spans="2:7" s="271" customFormat="1" ht="15" customHeight="1">
      <c r="B37" s="371"/>
      <c r="C37" s="374" t="s">
        <v>39</v>
      </c>
      <c r="D37" s="372"/>
      <c r="E37" s="373">
        <v>731050</v>
      </c>
      <c r="F37" s="372"/>
      <c r="G37" s="367"/>
    </row>
    <row r="38" spans="2:7" ht="5.25" customHeight="1">
      <c r="B38" s="370"/>
      <c r="C38" s="365"/>
      <c r="D38" s="365"/>
      <c r="E38" s="365"/>
      <c r="F38" s="365"/>
      <c r="G38" s="366"/>
    </row>
    <row r="39" spans="3:7" ht="12.75">
      <c r="C39" s="64"/>
      <c r="D39" s="64"/>
      <c r="E39" s="64"/>
      <c r="F39" s="64"/>
      <c r="G39" s="218"/>
    </row>
    <row r="40" spans="3:7" ht="48" customHeight="1">
      <c r="C40" s="451" t="s">
        <v>268</v>
      </c>
      <c r="D40" s="451"/>
      <c r="E40" s="451"/>
      <c r="F40" s="451"/>
      <c r="G40" s="425"/>
    </row>
    <row r="41" spans="1:8" ht="11.25" customHeight="1" thickBot="1">
      <c r="A41" s="219"/>
      <c r="B41" s="219"/>
      <c r="C41" s="219"/>
      <c r="D41" s="219"/>
      <c r="E41" s="219"/>
      <c r="F41" s="219"/>
      <c r="G41" s="220"/>
      <c r="H41" s="220"/>
    </row>
    <row r="42" ht="27.75" customHeight="1"/>
    <row r="43" ht="21" customHeight="1"/>
    <row r="44" ht="18.75" customHeight="1"/>
    <row r="45" ht="17.25" customHeight="1"/>
    <row r="46" ht="17.25" customHeight="1"/>
    <row r="47" ht="17.25" customHeight="1"/>
    <row r="48" ht="20.25" customHeight="1"/>
    <row r="50" spans="1:2" ht="15.75" customHeight="1">
      <c r="A50" s="36"/>
      <c r="B50" s="36"/>
    </row>
  </sheetData>
  <sheetProtection/>
  <mergeCells count="7">
    <mergeCell ref="C40:G40"/>
    <mergeCell ref="C9:H9"/>
    <mergeCell ref="C14:G14"/>
    <mergeCell ref="E11:F11"/>
    <mergeCell ref="E12:F12"/>
    <mergeCell ref="C27:C28"/>
    <mergeCell ref="B31:G31"/>
  </mergeCells>
  <hyperlinks>
    <hyperlink ref="G8" location="summary4" display="(back to summary)"/>
  </hyperlinks>
  <printOptions horizontalCentered="1"/>
  <pageMargins left="0.5" right="0" top="0.5" bottom="1" header="0.5" footer="0.5"/>
  <pageSetup fitToHeight="1" fitToWidth="1" horizontalDpi="300" verticalDpi="300" orientation="portrait" scale="84" r:id="rId1"/>
  <headerFooter alignWithMargins="0">
    <oddFooter>&amp;L&amp;A
&amp;F&amp;R&amp;D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showGridLines="0" zoomScale="75" zoomScaleNormal="75" workbookViewId="0" topLeftCell="A1">
      <selection activeCell="A1" sqref="A1:U1"/>
    </sheetView>
  </sheetViews>
  <sheetFormatPr defaultColWidth="9.140625" defaultRowHeight="12.75"/>
  <cols>
    <col min="1" max="1" width="10.421875" style="0" customWidth="1"/>
    <col min="2" max="2" width="26.57421875" style="0" customWidth="1"/>
    <col min="3" max="3" width="27.421875" style="0" customWidth="1"/>
    <col min="4" max="4" width="11.421875" style="0" customWidth="1"/>
    <col min="5" max="5" width="9.421875" style="0" customWidth="1"/>
    <col min="6" max="6" width="7.28125" style="0" customWidth="1"/>
    <col min="7" max="7" width="8.28125" style="0" customWidth="1"/>
    <col min="8" max="8" width="11.421875" style="0" customWidth="1"/>
    <col min="9" max="9" width="8.57421875" style="0" customWidth="1"/>
    <col min="10" max="10" width="11.00390625" style="0" customWidth="1"/>
    <col min="11" max="11" width="13.8515625" style="0" customWidth="1"/>
    <col min="12" max="12" width="11.00390625" style="0" customWidth="1"/>
    <col min="13" max="14" width="10.28125" style="0" customWidth="1"/>
    <col min="15" max="15" width="12.57421875" style="0" hidden="1" customWidth="1"/>
    <col min="16" max="17" width="11.421875" style="0" hidden="1" customWidth="1"/>
    <col min="18" max="18" width="12.57421875" style="0" customWidth="1"/>
    <col min="19" max="19" width="10.8515625" style="0" customWidth="1"/>
    <col min="20" max="20" width="13.57421875" style="0" customWidth="1"/>
    <col min="21" max="21" width="13.8515625" style="0" customWidth="1"/>
  </cols>
  <sheetData>
    <row r="1" spans="1:21" s="175" customFormat="1" ht="15.75">
      <c r="A1" s="422" t="s">
        <v>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</row>
    <row r="2" spans="1:21" s="175" customFormat="1" ht="15.75">
      <c r="A2" s="422" t="s">
        <v>152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</row>
    <row r="3" spans="2:21" s="175" customFormat="1" ht="15.75"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</row>
    <row r="4" spans="2:21" s="175" customFormat="1" ht="15.75">
      <c r="B4" s="202"/>
      <c r="C4" s="203"/>
      <c r="D4" s="9"/>
      <c r="E4" s="9"/>
      <c r="F4" s="9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</row>
    <row r="5" spans="1:21" ht="19.5">
      <c r="A5" s="202" t="s">
        <v>2</v>
      </c>
      <c r="B5" s="175"/>
      <c r="C5" s="405">
        <f>'Grant Budget'!B3</f>
        <v>0</v>
      </c>
      <c r="D5" s="405"/>
      <c r="E5" s="405"/>
      <c r="F5" s="4"/>
      <c r="G5" s="3" t="s">
        <v>4</v>
      </c>
      <c r="H5" s="5"/>
      <c r="I5" s="5"/>
      <c r="J5" s="5"/>
      <c r="K5" s="5"/>
      <c r="L5" s="3"/>
      <c r="M5" s="6" t="s">
        <v>0</v>
      </c>
      <c r="N5" s="146"/>
      <c r="O5" s="266"/>
      <c r="P5" s="266"/>
      <c r="Q5" s="266"/>
      <c r="R5" s="6" t="s">
        <v>1</v>
      </c>
      <c r="S5" s="146"/>
      <c r="T5" s="116" t="s">
        <v>5</v>
      </c>
      <c r="U5" s="146"/>
    </row>
    <row r="6" spans="1:20" ht="19.5" customHeight="1">
      <c r="A6" s="202" t="s">
        <v>84</v>
      </c>
      <c r="B6" s="175"/>
      <c r="C6" s="405">
        <f>'Grant Budget'!B4</f>
        <v>0</v>
      </c>
      <c r="D6" s="405"/>
      <c r="E6" s="405"/>
      <c r="F6" s="4"/>
      <c r="G6" s="3" t="s">
        <v>6</v>
      </c>
      <c r="H6" s="5"/>
      <c r="I6" s="5"/>
      <c r="J6" s="5"/>
      <c r="K6" s="5"/>
      <c r="L6" s="3"/>
      <c r="M6" s="6" t="s">
        <v>0</v>
      </c>
      <c r="N6" s="146"/>
      <c r="O6" s="266"/>
      <c r="P6" s="266"/>
      <c r="Q6" s="266"/>
      <c r="R6" s="6" t="s">
        <v>1</v>
      </c>
      <c r="S6" s="146"/>
      <c r="T6" s="5"/>
    </row>
    <row r="7" spans="1:21" ht="18.75" customHeight="1">
      <c r="A7" s="204" t="s">
        <v>179</v>
      </c>
      <c r="B7" s="175"/>
      <c r="C7" s="466">
        <f>'Grant Budget'!B5</f>
        <v>0</v>
      </c>
      <c r="D7" s="466"/>
      <c r="E7" s="466"/>
      <c r="F7" s="4"/>
      <c r="G7" s="3" t="s">
        <v>7</v>
      </c>
      <c r="H7" s="5"/>
      <c r="I7" s="5"/>
      <c r="J7" s="5"/>
      <c r="K7" s="5"/>
      <c r="L7" s="3"/>
      <c r="M7" s="4"/>
      <c r="N7" s="465"/>
      <c r="O7" s="465"/>
      <c r="P7" s="465"/>
      <c r="Q7" s="465"/>
      <c r="R7" s="465"/>
      <c r="S7" s="465"/>
      <c r="T7" s="465"/>
      <c r="U7" s="465"/>
    </row>
    <row r="8" spans="1:22" ht="18.75" customHeight="1">
      <c r="A8" s="202" t="s">
        <v>8</v>
      </c>
      <c r="B8" s="175"/>
      <c r="C8" s="466">
        <f>'Grant Budget'!B6</f>
        <v>0</v>
      </c>
      <c r="D8" s="466"/>
      <c r="E8" s="466"/>
      <c r="F8" s="7"/>
      <c r="G8" s="4"/>
      <c r="H8" s="4"/>
      <c r="I8" s="4"/>
      <c r="J8" s="4"/>
      <c r="K8" s="4"/>
      <c r="L8" s="4"/>
      <c r="M8" s="4"/>
      <c r="N8" s="421"/>
      <c r="O8" s="421"/>
      <c r="P8" s="421"/>
      <c r="Q8" s="421"/>
      <c r="R8" s="421"/>
      <c r="S8" s="421"/>
      <c r="T8" s="421"/>
      <c r="U8" s="421"/>
      <c r="V8" s="8"/>
    </row>
    <row r="9" spans="1:21" ht="19.5" customHeight="1">
      <c r="A9" s="9" t="s">
        <v>9</v>
      </c>
      <c r="B9" s="175"/>
      <c r="C9" s="405">
        <f>'Grant Budget'!B7</f>
        <v>0</v>
      </c>
      <c r="D9" s="405"/>
      <c r="E9" s="405"/>
      <c r="G9" s="9"/>
      <c r="H9" s="9"/>
      <c r="I9" s="9"/>
      <c r="J9" s="9"/>
      <c r="K9" s="9"/>
      <c r="L9" s="9"/>
      <c r="M9" s="9"/>
      <c r="N9" s="421"/>
      <c r="O9" s="421"/>
      <c r="P9" s="421"/>
      <c r="Q9" s="421"/>
      <c r="R9" s="421"/>
      <c r="S9" s="421"/>
      <c r="T9" s="421"/>
      <c r="U9" s="421"/>
    </row>
    <row r="10" spans="2:21" ht="19.5" customHeight="1">
      <c r="B10" s="107"/>
      <c r="C10" s="137"/>
      <c r="D10" s="138"/>
      <c r="E10" s="112"/>
      <c r="G10" s="9"/>
      <c r="H10" s="9"/>
      <c r="I10" s="9"/>
      <c r="J10" s="9"/>
      <c r="K10" s="9"/>
      <c r="L10" s="9"/>
      <c r="M10" s="9"/>
      <c r="N10" s="421"/>
      <c r="O10" s="421"/>
      <c r="P10" s="421"/>
      <c r="Q10" s="421"/>
      <c r="R10" s="421"/>
      <c r="S10" s="421"/>
      <c r="T10" s="421"/>
      <c r="U10" s="421"/>
    </row>
    <row r="11" spans="2:21" ht="19.5" customHeight="1">
      <c r="B11" s="107"/>
      <c r="C11" s="137"/>
      <c r="D11" s="138"/>
      <c r="E11" s="112"/>
      <c r="G11" s="9"/>
      <c r="H11" s="9"/>
      <c r="I11" s="9"/>
      <c r="J11" s="9"/>
      <c r="K11" s="9"/>
      <c r="L11" s="9"/>
      <c r="M11" s="9"/>
      <c r="N11" s="421"/>
      <c r="O11" s="421"/>
      <c r="P11" s="421"/>
      <c r="Q11" s="421"/>
      <c r="R11" s="421"/>
      <c r="S11" s="421"/>
      <c r="T11" s="421"/>
      <c r="U11" s="421"/>
    </row>
    <row r="12" spans="2:21" ht="15.75">
      <c r="B12" s="163" t="s">
        <v>182</v>
      </c>
      <c r="C12" s="7"/>
      <c r="D12" s="7"/>
      <c r="E12" s="9"/>
      <c r="F12" s="9"/>
      <c r="G12" s="9"/>
      <c r="H12" s="9"/>
      <c r="I12" s="9"/>
      <c r="J12" s="9"/>
      <c r="K12" s="9"/>
      <c r="L12" s="53"/>
      <c r="M12" s="9"/>
      <c r="N12" s="421"/>
      <c r="O12" s="421"/>
      <c r="P12" s="421"/>
      <c r="Q12" s="421"/>
      <c r="R12" s="421"/>
      <c r="S12" s="421"/>
      <c r="T12" s="421"/>
      <c r="U12" s="421"/>
    </row>
    <row r="13" spans="1:21" s="144" customFormat="1" ht="37.5" customHeight="1">
      <c r="A13" s="139" t="s">
        <v>171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</row>
    <row r="14" spans="1:21" s="144" customFormat="1" ht="25.5" customHeight="1">
      <c r="A14" s="139" t="s">
        <v>170</v>
      </c>
      <c r="C14" s="140"/>
      <c r="D14" s="140"/>
      <c r="E14" s="140"/>
      <c r="J14" s="141" t="s">
        <v>0</v>
      </c>
      <c r="K14" s="146"/>
      <c r="L14" s="141" t="s">
        <v>1</v>
      </c>
      <c r="M14" s="146"/>
      <c r="T14" s="140"/>
      <c r="U14" s="140"/>
    </row>
    <row r="15" spans="1:21" s="144" customFormat="1" ht="25.5" customHeight="1">
      <c r="A15" s="139" t="s">
        <v>169</v>
      </c>
      <c r="C15" s="140"/>
      <c r="D15" s="140"/>
      <c r="E15" s="140"/>
      <c r="J15" s="141"/>
      <c r="K15" s="192" t="s">
        <v>199</v>
      </c>
      <c r="L15" s="141"/>
      <c r="M15" s="338"/>
      <c r="T15" s="140"/>
      <c r="U15" s="140"/>
    </row>
    <row r="16" spans="1:21" s="144" customFormat="1" ht="27" customHeight="1">
      <c r="A16" s="139" t="s">
        <v>288</v>
      </c>
      <c r="J16" s="141" t="s">
        <v>0</v>
      </c>
      <c r="K16" s="146"/>
      <c r="L16" s="141" t="s">
        <v>1</v>
      </c>
      <c r="M16" s="146"/>
      <c r="N16" s="142"/>
      <c r="O16" s="142"/>
      <c r="P16" s="142"/>
      <c r="Q16" s="142"/>
      <c r="R16" s="141"/>
      <c r="S16" s="214"/>
      <c r="T16" s="140"/>
      <c r="U16" s="140"/>
    </row>
    <row r="17" spans="2:21" ht="156.75" customHeight="1">
      <c r="B17" s="10"/>
      <c r="C17" s="10"/>
      <c r="D17" s="10"/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78.75">
      <c r="A18" s="14" t="s">
        <v>178</v>
      </c>
      <c r="B18" s="12" t="s">
        <v>10</v>
      </c>
      <c r="C18" s="13" t="s">
        <v>11</v>
      </c>
      <c r="D18" s="13" t="s">
        <v>29</v>
      </c>
      <c r="E18" s="14" t="s">
        <v>12</v>
      </c>
      <c r="F18" s="13" t="s">
        <v>13</v>
      </c>
      <c r="G18" s="14" t="s">
        <v>14</v>
      </c>
      <c r="H18" s="14" t="s">
        <v>257</v>
      </c>
      <c r="I18" s="119" t="s">
        <v>15</v>
      </c>
      <c r="J18" s="13" t="s">
        <v>197</v>
      </c>
      <c r="K18" s="120" t="s">
        <v>16</v>
      </c>
      <c r="L18" s="121" t="s">
        <v>17</v>
      </c>
      <c r="M18" s="119" t="s">
        <v>26</v>
      </c>
      <c r="N18" s="120" t="s">
        <v>25</v>
      </c>
      <c r="O18" s="119" t="s">
        <v>242</v>
      </c>
      <c r="P18" s="119" t="s">
        <v>243</v>
      </c>
      <c r="Q18" s="119" t="s">
        <v>244</v>
      </c>
      <c r="R18" s="119" t="s">
        <v>284</v>
      </c>
      <c r="S18" s="120" t="s">
        <v>157</v>
      </c>
      <c r="T18" s="120" t="s">
        <v>19</v>
      </c>
      <c r="U18" s="121" t="s">
        <v>20</v>
      </c>
    </row>
    <row r="19" spans="1:21" ht="15.75">
      <c r="A19" s="284"/>
      <c r="B19" s="15"/>
      <c r="C19" s="15"/>
      <c r="D19" s="285"/>
      <c r="E19" s="17"/>
      <c r="F19" s="325"/>
      <c r="G19" s="18"/>
      <c r="H19" s="304">
        <f>F19*G19</f>
        <v>0</v>
      </c>
      <c r="I19" s="19">
        <f aca="true" t="shared" si="0" ref="I19:I32">ROUND(+G19*F19/1820,5)</f>
        <v>0</v>
      </c>
      <c r="J19" s="135"/>
      <c r="K19" s="20">
        <f aca="true" t="shared" si="1" ref="K19:K32">ROUND(E19*F19*G19,0)</f>
        <v>0</v>
      </c>
      <c r="L19" s="20">
        <f aca="true" t="shared" si="2" ref="L19:L32">ROUND(K19*$D$36,0)</f>
        <v>0</v>
      </c>
      <c r="M19" s="32">
        <f aca="true" t="shared" si="3" ref="M19:M32">ROUND(IF(D19="c",K19*$D$38,0),0)</f>
        <v>0</v>
      </c>
      <c r="N19" s="32">
        <f aca="true" t="shared" si="4" ref="N19:N32">ROUND(SUM(IF(D19="n",K19*$D$37,0)),0)</f>
        <v>0</v>
      </c>
      <c r="O19" s="32">
        <f>E19*1820</f>
        <v>0</v>
      </c>
      <c r="P19" s="20">
        <f>ROUND(IF(J19&gt;0,VLOOKUP(J19,$B$41:$E$43,4),0)*I19,0)</f>
        <v>0</v>
      </c>
      <c r="Q19" s="20">
        <f>ROUND(IF(J19&gt;0,VLOOKUP(J19,$B$46:$E$48,4),0)*I19,0)</f>
        <v>0</v>
      </c>
      <c r="R19" s="20">
        <f>IF(O19&gt;=35000,P19,Q19)</f>
        <v>0</v>
      </c>
      <c r="S19" s="20">
        <f aca="true" t="shared" si="5" ref="S19:S32">ROUND(K19*$D$35,0)</f>
        <v>0</v>
      </c>
      <c r="T19" s="20">
        <f>SUM(L19+M19+N19+R19+S19)</f>
        <v>0</v>
      </c>
      <c r="U19" s="20">
        <f>(K19+T19)</f>
        <v>0</v>
      </c>
    </row>
    <row r="20" spans="1:21" ht="15.75">
      <c r="A20" s="134"/>
      <c r="B20" s="15"/>
      <c r="C20" s="15"/>
      <c r="D20" s="16"/>
      <c r="E20" s="17"/>
      <c r="F20" s="325"/>
      <c r="G20" s="18"/>
      <c r="H20" s="304">
        <f aca="true" t="shared" si="6" ref="H20:H32">F20*G20</f>
        <v>0</v>
      </c>
      <c r="I20" s="19">
        <f t="shared" si="0"/>
        <v>0</v>
      </c>
      <c r="J20" s="135"/>
      <c r="K20" s="20">
        <f t="shared" si="1"/>
        <v>0</v>
      </c>
      <c r="L20" s="20">
        <f t="shared" si="2"/>
        <v>0</v>
      </c>
      <c r="M20" s="32">
        <f t="shared" si="3"/>
        <v>0</v>
      </c>
      <c r="N20" s="32">
        <f t="shared" si="4"/>
        <v>0</v>
      </c>
      <c r="O20" s="32">
        <f aca="true" t="shared" si="7" ref="O20:O32">E20*1820</f>
        <v>0</v>
      </c>
      <c r="P20" s="20">
        <f aca="true" t="shared" si="8" ref="P20:P32">ROUND(IF(J20&gt;0,VLOOKUP(J20,$B$41:$E$43,4),0)*I20,0)</f>
        <v>0</v>
      </c>
      <c r="Q20" s="20">
        <f aca="true" t="shared" si="9" ref="Q20:Q32">ROUND(IF(J20&gt;0,VLOOKUP(J20,$B$46:$E$48,4),0)*I20,0)</f>
        <v>0</v>
      </c>
      <c r="R20" s="20">
        <f aca="true" t="shared" si="10" ref="R20:R32">IF(O20&gt;=35000,P20,Q20)</f>
        <v>0</v>
      </c>
      <c r="S20" s="20">
        <f t="shared" si="5"/>
        <v>0</v>
      </c>
      <c r="T20" s="20">
        <f aca="true" t="shared" si="11" ref="T20:T32">SUM(L20+M20+N20+R20+S20)</f>
        <v>0</v>
      </c>
      <c r="U20" s="20">
        <f aca="true" t="shared" si="12" ref="U20:U32">(K20+T20)</f>
        <v>0</v>
      </c>
    </row>
    <row r="21" spans="1:21" ht="15.75">
      <c r="A21" s="134"/>
      <c r="B21" s="15"/>
      <c r="C21" s="15"/>
      <c r="D21" s="16"/>
      <c r="E21" s="17"/>
      <c r="F21" s="325"/>
      <c r="G21" s="18"/>
      <c r="H21" s="304">
        <f t="shared" si="6"/>
        <v>0</v>
      </c>
      <c r="I21" s="19">
        <f t="shared" si="0"/>
        <v>0</v>
      </c>
      <c r="J21" s="135"/>
      <c r="K21" s="20">
        <f t="shared" si="1"/>
        <v>0</v>
      </c>
      <c r="L21" s="20">
        <f t="shared" si="2"/>
        <v>0</v>
      </c>
      <c r="M21" s="32">
        <f t="shared" si="3"/>
        <v>0</v>
      </c>
      <c r="N21" s="32">
        <f t="shared" si="4"/>
        <v>0</v>
      </c>
      <c r="O21" s="32">
        <f t="shared" si="7"/>
        <v>0</v>
      </c>
      <c r="P21" s="20">
        <f t="shared" si="8"/>
        <v>0</v>
      </c>
      <c r="Q21" s="20">
        <f t="shared" si="9"/>
        <v>0</v>
      </c>
      <c r="R21" s="20">
        <f t="shared" si="10"/>
        <v>0</v>
      </c>
      <c r="S21" s="20">
        <f t="shared" si="5"/>
        <v>0</v>
      </c>
      <c r="T21" s="20">
        <f t="shared" si="11"/>
        <v>0</v>
      </c>
      <c r="U21" s="20">
        <f t="shared" si="12"/>
        <v>0</v>
      </c>
    </row>
    <row r="22" spans="1:21" ht="15.75">
      <c r="A22" s="134"/>
      <c r="B22" s="15"/>
      <c r="C22" s="15"/>
      <c r="D22" s="16"/>
      <c r="E22" s="17"/>
      <c r="F22" s="325"/>
      <c r="G22" s="18"/>
      <c r="H22" s="304">
        <f t="shared" si="6"/>
        <v>0</v>
      </c>
      <c r="I22" s="19">
        <f t="shared" si="0"/>
        <v>0</v>
      </c>
      <c r="J22" s="135"/>
      <c r="K22" s="20">
        <f t="shared" si="1"/>
        <v>0</v>
      </c>
      <c r="L22" s="20">
        <f t="shared" si="2"/>
        <v>0</v>
      </c>
      <c r="M22" s="32">
        <f t="shared" si="3"/>
        <v>0</v>
      </c>
      <c r="N22" s="32">
        <f t="shared" si="4"/>
        <v>0</v>
      </c>
      <c r="O22" s="32">
        <f t="shared" si="7"/>
        <v>0</v>
      </c>
      <c r="P22" s="20">
        <f t="shared" si="8"/>
        <v>0</v>
      </c>
      <c r="Q22" s="20">
        <f t="shared" si="9"/>
        <v>0</v>
      </c>
      <c r="R22" s="20">
        <f t="shared" si="10"/>
        <v>0</v>
      </c>
      <c r="S22" s="20">
        <f t="shared" si="5"/>
        <v>0</v>
      </c>
      <c r="T22" s="20">
        <f t="shared" si="11"/>
        <v>0</v>
      </c>
      <c r="U22" s="20">
        <f t="shared" si="12"/>
        <v>0</v>
      </c>
    </row>
    <row r="23" spans="1:21" ht="15.75">
      <c r="A23" s="134"/>
      <c r="B23" s="15"/>
      <c r="C23" s="15"/>
      <c r="D23" s="16"/>
      <c r="E23" s="17"/>
      <c r="F23" s="325"/>
      <c r="G23" s="18"/>
      <c r="H23" s="304">
        <f t="shared" si="6"/>
        <v>0</v>
      </c>
      <c r="I23" s="19">
        <f t="shared" si="0"/>
        <v>0</v>
      </c>
      <c r="J23" s="135"/>
      <c r="K23" s="20">
        <f t="shared" si="1"/>
        <v>0</v>
      </c>
      <c r="L23" s="20">
        <f t="shared" si="2"/>
        <v>0</v>
      </c>
      <c r="M23" s="32">
        <f t="shared" si="3"/>
        <v>0</v>
      </c>
      <c r="N23" s="32">
        <f t="shared" si="4"/>
        <v>0</v>
      </c>
      <c r="O23" s="32">
        <f t="shared" si="7"/>
        <v>0</v>
      </c>
      <c r="P23" s="20">
        <f t="shared" si="8"/>
        <v>0</v>
      </c>
      <c r="Q23" s="20">
        <f t="shared" si="9"/>
        <v>0</v>
      </c>
      <c r="R23" s="20">
        <f t="shared" si="10"/>
        <v>0</v>
      </c>
      <c r="S23" s="20">
        <f t="shared" si="5"/>
        <v>0</v>
      </c>
      <c r="T23" s="20">
        <f t="shared" si="11"/>
        <v>0</v>
      </c>
      <c r="U23" s="20">
        <f t="shared" si="12"/>
        <v>0</v>
      </c>
    </row>
    <row r="24" spans="1:21" ht="15.75">
      <c r="A24" s="134"/>
      <c r="B24" s="15"/>
      <c r="C24" s="15"/>
      <c r="D24" s="16"/>
      <c r="E24" s="17"/>
      <c r="F24" s="325"/>
      <c r="G24" s="18"/>
      <c r="H24" s="304">
        <f t="shared" si="6"/>
        <v>0</v>
      </c>
      <c r="I24" s="19">
        <f t="shared" si="0"/>
        <v>0</v>
      </c>
      <c r="J24" s="135"/>
      <c r="K24" s="20">
        <f t="shared" si="1"/>
        <v>0</v>
      </c>
      <c r="L24" s="20">
        <f t="shared" si="2"/>
        <v>0</v>
      </c>
      <c r="M24" s="32">
        <f t="shared" si="3"/>
        <v>0</v>
      </c>
      <c r="N24" s="32">
        <f t="shared" si="4"/>
        <v>0</v>
      </c>
      <c r="O24" s="32">
        <f t="shared" si="7"/>
        <v>0</v>
      </c>
      <c r="P24" s="20">
        <f t="shared" si="8"/>
        <v>0</v>
      </c>
      <c r="Q24" s="20">
        <f t="shared" si="9"/>
        <v>0</v>
      </c>
      <c r="R24" s="20">
        <f t="shared" si="10"/>
        <v>0</v>
      </c>
      <c r="S24" s="20">
        <f t="shared" si="5"/>
        <v>0</v>
      </c>
      <c r="T24" s="20">
        <f t="shared" si="11"/>
        <v>0</v>
      </c>
      <c r="U24" s="20">
        <f t="shared" si="12"/>
        <v>0</v>
      </c>
    </row>
    <row r="25" spans="1:21" ht="15.75">
      <c r="A25" s="134"/>
      <c r="B25" s="15"/>
      <c r="C25" s="15"/>
      <c r="D25" s="16"/>
      <c r="E25" s="17"/>
      <c r="F25" s="325"/>
      <c r="G25" s="18"/>
      <c r="H25" s="304">
        <f t="shared" si="6"/>
        <v>0</v>
      </c>
      <c r="I25" s="19">
        <f t="shared" si="0"/>
        <v>0</v>
      </c>
      <c r="J25" s="135"/>
      <c r="K25" s="20">
        <f t="shared" si="1"/>
        <v>0</v>
      </c>
      <c r="L25" s="20">
        <f t="shared" si="2"/>
        <v>0</v>
      </c>
      <c r="M25" s="32">
        <f t="shared" si="3"/>
        <v>0</v>
      </c>
      <c r="N25" s="32">
        <f t="shared" si="4"/>
        <v>0</v>
      </c>
      <c r="O25" s="32">
        <f t="shared" si="7"/>
        <v>0</v>
      </c>
      <c r="P25" s="20">
        <f t="shared" si="8"/>
        <v>0</v>
      </c>
      <c r="Q25" s="20">
        <f t="shared" si="9"/>
        <v>0</v>
      </c>
      <c r="R25" s="20">
        <f t="shared" si="10"/>
        <v>0</v>
      </c>
      <c r="S25" s="20">
        <f t="shared" si="5"/>
        <v>0</v>
      </c>
      <c r="T25" s="20">
        <f t="shared" si="11"/>
        <v>0</v>
      </c>
      <c r="U25" s="20">
        <f t="shared" si="12"/>
        <v>0</v>
      </c>
    </row>
    <row r="26" spans="1:21" ht="15.75">
      <c r="A26" s="134"/>
      <c r="B26" s="15"/>
      <c r="C26" s="15"/>
      <c r="D26" s="16"/>
      <c r="E26" s="17"/>
      <c r="F26" s="325"/>
      <c r="G26" s="18"/>
      <c r="H26" s="304">
        <f t="shared" si="6"/>
        <v>0</v>
      </c>
      <c r="I26" s="19">
        <f t="shared" si="0"/>
        <v>0</v>
      </c>
      <c r="J26" s="135"/>
      <c r="K26" s="20">
        <f t="shared" si="1"/>
        <v>0</v>
      </c>
      <c r="L26" s="20">
        <f t="shared" si="2"/>
        <v>0</v>
      </c>
      <c r="M26" s="32">
        <f t="shared" si="3"/>
        <v>0</v>
      </c>
      <c r="N26" s="32">
        <f t="shared" si="4"/>
        <v>0</v>
      </c>
      <c r="O26" s="32">
        <f t="shared" si="7"/>
        <v>0</v>
      </c>
      <c r="P26" s="20">
        <f t="shared" si="8"/>
        <v>0</v>
      </c>
      <c r="Q26" s="20">
        <f t="shared" si="9"/>
        <v>0</v>
      </c>
      <c r="R26" s="20">
        <f t="shared" si="10"/>
        <v>0</v>
      </c>
      <c r="S26" s="20">
        <f t="shared" si="5"/>
        <v>0</v>
      </c>
      <c r="T26" s="20">
        <f t="shared" si="11"/>
        <v>0</v>
      </c>
      <c r="U26" s="20">
        <f t="shared" si="12"/>
        <v>0</v>
      </c>
    </row>
    <row r="27" spans="1:21" ht="15.75">
      <c r="A27" s="134"/>
      <c r="B27" s="15"/>
      <c r="C27" s="15"/>
      <c r="D27" s="16"/>
      <c r="E27" s="17"/>
      <c r="F27" s="325"/>
      <c r="G27" s="18"/>
      <c r="H27" s="304">
        <f t="shared" si="6"/>
        <v>0</v>
      </c>
      <c r="I27" s="19">
        <f t="shared" si="0"/>
        <v>0</v>
      </c>
      <c r="J27" s="135"/>
      <c r="K27" s="20">
        <f t="shared" si="1"/>
        <v>0</v>
      </c>
      <c r="L27" s="20">
        <f t="shared" si="2"/>
        <v>0</v>
      </c>
      <c r="M27" s="32">
        <f t="shared" si="3"/>
        <v>0</v>
      </c>
      <c r="N27" s="32">
        <f t="shared" si="4"/>
        <v>0</v>
      </c>
      <c r="O27" s="32">
        <f t="shared" si="7"/>
        <v>0</v>
      </c>
      <c r="P27" s="20">
        <f t="shared" si="8"/>
        <v>0</v>
      </c>
      <c r="Q27" s="20">
        <f t="shared" si="9"/>
        <v>0</v>
      </c>
      <c r="R27" s="20">
        <f t="shared" si="10"/>
        <v>0</v>
      </c>
      <c r="S27" s="20">
        <f t="shared" si="5"/>
        <v>0</v>
      </c>
      <c r="T27" s="20">
        <f t="shared" si="11"/>
        <v>0</v>
      </c>
      <c r="U27" s="20">
        <f t="shared" si="12"/>
        <v>0</v>
      </c>
    </row>
    <row r="28" spans="1:21" ht="15.75">
      <c r="A28" s="134"/>
      <c r="B28" s="15"/>
      <c r="C28" s="15"/>
      <c r="D28" s="16"/>
      <c r="E28" s="17"/>
      <c r="F28" s="325"/>
      <c r="G28" s="18"/>
      <c r="H28" s="304">
        <f t="shared" si="6"/>
        <v>0</v>
      </c>
      <c r="I28" s="19">
        <f t="shared" si="0"/>
        <v>0</v>
      </c>
      <c r="J28" s="135"/>
      <c r="K28" s="20">
        <f t="shared" si="1"/>
        <v>0</v>
      </c>
      <c r="L28" s="20">
        <f t="shared" si="2"/>
        <v>0</v>
      </c>
      <c r="M28" s="32">
        <f t="shared" si="3"/>
        <v>0</v>
      </c>
      <c r="N28" s="32">
        <f t="shared" si="4"/>
        <v>0</v>
      </c>
      <c r="O28" s="32">
        <f t="shared" si="7"/>
        <v>0</v>
      </c>
      <c r="P28" s="20">
        <f t="shared" si="8"/>
        <v>0</v>
      </c>
      <c r="Q28" s="20">
        <f t="shared" si="9"/>
        <v>0</v>
      </c>
      <c r="R28" s="20">
        <f t="shared" si="10"/>
        <v>0</v>
      </c>
      <c r="S28" s="20">
        <f t="shared" si="5"/>
        <v>0</v>
      </c>
      <c r="T28" s="20">
        <f t="shared" si="11"/>
        <v>0</v>
      </c>
      <c r="U28" s="20">
        <f t="shared" si="12"/>
        <v>0</v>
      </c>
    </row>
    <row r="29" spans="1:21" ht="15.75">
      <c r="A29" s="134"/>
      <c r="B29" s="15"/>
      <c r="C29" s="15"/>
      <c r="D29" s="16"/>
      <c r="E29" s="17"/>
      <c r="F29" s="325"/>
      <c r="G29" s="18"/>
      <c r="H29" s="304">
        <f t="shared" si="6"/>
        <v>0</v>
      </c>
      <c r="I29" s="19">
        <f t="shared" si="0"/>
        <v>0</v>
      </c>
      <c r="J29" s="135"/>
      <c r="K29" s="20">
        <f t="shared" si="1"/>
        <v>0</v>
      </c>
      <c r="L29" s="20">
        <f t="shared" si="2"/>
        <v>0</v>
      </c>
      <c r="M29" s="32">
        <f t="shared" si="3"/>
        <v>0</v>
      </c>
      <c r="N29" s="32">
        <f t="shared" si="4"/>
        <v>0</v>
      </c>
      <c r="O29" s="32">
        <f t="shared" si="7"/>
        <v>0</v>
      </c>
      <c r="P29" s="20">
        <f t="shared" si="8"/>
        <v>0</v>
      </c>
      <c r="Q29" s="20">
        <f t="shared" si="9"/>
        <v>0</v>
      </c>
      <c r="R29" s="20">
        <f t="shared" si="10"/>
        <v>0</v>
      </c>
      <c r="S29" s="20">
        <f t="shared" si="5"/>
        <v>0</v>
      </c>
      <c r="T29" s="20">
        <f t="shared" si="11"/>
        <v>0</v>
      </c>
      <c r="U29" s="20">
        <f t="shared" si="12"/>
        <v>0</v>
      </c>
    </row>
    <row r="30" spans="1:21" ht="15.75">
      <c r="A30" s="134"/>
      <c r="B30" s="15"/>
      <c r="C30" s="15"/>
      <c r="D30" s="16"/>
      <c r="E30" s="17"/>
      <c r="F30" s="325"/>
      <c r="G30" s="18"/>
      <c r="H30" s="304">
        <f t="shared" si="6"/>
        <v>0</v>
      </c>
      <c r="I30" s="19">
        <f t="shared" si="0"/>
        <v>0</v>
      </c>
      <c r="J30" s="135"/>
      <c r="K30" s="20">
        <f t="shared" si="1"/>
        <v>0</v>
      </c>
      <c r="L30" s="20">
        <f t="shared" si="2"/>
        <v>0</v>
      </c>
      <c r="M30" s="32">
        <f t="shared" si="3"/>
        <v>0</v>
      </c>
      <c r="N30" s="32">
        <f t="shared" si="4"/>
        <v>0</v>
      </c>
      <c r="O30" s="32">
        <f t="shared" si="7"/>
        <v>0</v>
      </c>
      <c r="P30" s="20">
        <f t="shared" si="8"/>
        <v>0</v>
      </c>
      <c r="Q30" s="20">
        <f t="shared" si="9"/>
        <v>0</v>
      </c>
      <c r="R30" s="20">
        <f t="shared" si="10"/>
        <v>0</v>
      </c>
      <c r="S30" s="20">
        <f t="shared" si="5"/>
        <v>0</v>
      </c>
      <c r="T30" s="20">
        <f t="shared" si="11"/>
        <v>0</v>
      </c>
      <c r="U30" s="20">
        <f t="shared" si="12"/>
        <v>0</v>
      </c>
    </row>
    <row r="31" spans="1:21" ht="15.75">
      <c r="A31" s="134"/>
      <c r="B31" s="15"/>
      <c r="C31" s="15"/>
      <c r="D31" s="16"/>
      <c r="E31" s="17"/>
      <c r="F31" s="325"/>
      <c r="G31" s="18"/>
      <c r="H31" s="304">
        <f t="shared" si="6"/>
        <v>0</v>
      </c>
      <c r="I31" s="19">
        <f t="shared" si="0"/>
        <v>0</v>
      </c>
      <c r="J31" s="135"/>
      <c r="K31" s="20">
        <f t="shared" si="1"/>
        <v>0</v>
      </c>
      <c r="L31" s="20">
        <f t="shared" si="2"/>
        <v>0</v>
      </c>
      <c r="M31" s="32">
        <f t="shared" si="3"/>
        <v>0</v>
      </c>
      <c r="N31" s="32">
        <f t="shared" si="4"/>
        <v>0</v>
      </c>
      <c r="O31" s="32">
        <f t="shared" si="7"/>
        <v>0</v>
      </c>
      <c r="P31" s="20">
        <f t="shared" si="8"/>
        <v>0</v>
      </c>
      <c r="Q31" s="20">
        <f t="shared" si="9"/>
        <v>0</v>
      </c>
      <c r="R31" s="20">
        <f t="shared" si="10"/>
        <v>0</v>
      </c>
      <c r="S31" s="20">
        <f t="shared" si="5"/>
        <v>0</v>
      </c>
      <c r="T31" s="20">
        <f t="shared" si="11"/>
        <v>0</v>
      </c>
      <c r="U31" s="20">
        <f t="shared" si="12"/>
        <v>0</v>
      </c>
    </row>
    <row r="32" spans="1:21" ht="15.75">
      <c r="A32" s="134"/>
      <c r="B32" s="15"/>
      <c r="C32" s="15"/>
      <c r="D32" s="16"/>
      <c r="E32" s="17"/>
      <c r="F32" s="325"/>
      <c r="G32" s="18"/>
      <c r="H32" s="304">
        <f t="shared" si="6"/>
        <v>0</v>
      </c>
      <c r="I32" s="19">
        <f t="shared" si="0"/>
        <v>0</v>
      </c>
      <c r="J32" s="135"/>
      <c r="K32" s="20">
        <f t="shared" si="1"/>
        <v>0</v>
      </c>
      <c r="L32" s="20">
        <f t="shared" si="2"/>
        <v>0</v>
      </c>
      <c r="M32" s="32">
        <f t="shared" si="3"/>
        <v>0</v>
      </c>
      <c r="N32" s="32">
        <f t="shared" si="4"/>
        <v>0</v>
      </c>
      <c r="O32" s="32">
        <f t="shared" si="7"/>
        <v>0</v>
      </c>
      <c r="P32" s="20">
        <f t="shared" si="8"/>
        <v>0</v>
      </c>
      <c r="Q32" s="20">
        <f t="shared" si="9"/>
        <v>0</v>
      </c>
      <c r="R32" s="20">
        <f t="shared" si="10"/>
        <v>0</v>
      </c>
      <c r="S32" s="20">
        <f t="shared" si="5"/>
        <v>0</v>
      </c>
      <c r="T32" s="20">
        <f t="shared" si="11"/>
        <v>0</v>
      </c>
      <c r="U32" s="20">
        <f t="shared" si="12"/>
        <v>0</v>
      </c>
    </row>
    <row r="33" spans="1:21" ht="32.25" customHeight="1">
      <c r="A33" s="113"/>
      <c r="B33" s="21" t="s">
        <v>21</v>
      </c>
      <c r="C33" s="21"/>
      <c r="D33" s="14"/>
      <c r="E33" s="21"/>
      <c r="F33" s="21"/>
      <c r="G33" s="21"/>
      <c r="H33" s="305">
        <f>SUM(H19:H32)</f>
        <v>0</v>
      </c>
      <c r="I33" s="21"/>
      <c r="J33" s="152"/>
      <c r="K33" s="20">
        <f aca="true" t="shared" si="13" ref="K33:T33">SUM(K19:K32)</f>
        <v>0</v>
      </c>
      <c r="L33" s="20">
        <f t="shared" si="13"/>
        <v>0</v>
      </c>
      <c r="M33" s="20">
        <f t="shared" si="13"/>
        <v>0</v>
      </c>
      <c r="N33" s="20">
        <f t="shared" si="13"/>
        <v>0</v>
      </c>
      <c r="O33" s="20"/>
      <c r="P33" s="20"/>
      <c r="Q33" s="20"/>
      <c r="R33" s="20">
        <f t="shared" si="13"/>
        <v>0</v>
      </c>
      <c r="S33" s="20">
        <f t="shared" si="13"/>
        <v>0</v>
      </c>
      <c r="T33" s="20">
        <f t="shared" si="13"/>
        <v>0</v>
      </c>
      <c r="U33" s="20">
        <f>(K33+T33)</f>
        <v>0</v>
      </c>
    </row>
    <row r="34" spans="2:21" ht="15.75">
      <c r="B34" s="22" t="s">
        <v>22</v>
      </c>
      <c r="D34" s="23"/>
      <c r="E34" s="11"/>
      <c r="F34" s="11"/>
      <c r="G34" s="11"/>
      <c r="H34" s="11"/>
      <c r="I34" s="11"/>
      <c r="J34" s="11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2:21" s="27" customFormat="1" ht="15.75">
      <c r="B35" s="25" t="s">
        <v>23</v>
      </c>
      <c r="C35" s="25"/>
      <c r="D35" s="26">
        <v>0.038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 s="27" customFormat="1" ht="15.75">
      <c r="B36" s="25" t="s">
        <v>24</v>
      </c>
      <c r="C36" s="25"/>
      <c r="D36" s="26">
        <v>0.0765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2:21" s="27" customFormat="1" ht="15.75">
      <c r="B37" s="25" t="s">
        <v>25</v>
      </c>
      <c r="C37" s="25"/>
      <c r="D37" s="26">
        <v>0.09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2:21" s="27" customFormat="1" ht="15.75">
      <c r="B38" s="25" t="s">
        <v>285</v>
      </c>
      <c r="C38" s="25"/>
      <c r="D38" s="26">
        <v>0.2113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s="27" customFormat="1" ht="16.5" thickBo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1:21" s="27" customFormat="1" ht="22.5" customHeight="1">
      <c r="A40" s="28"/>
      <c r="B40" s="461" t="s">
        <v>303</v>
      </c>
      <c r="C40" s="462"/>
      <c r="D40" s="462"/>
      <c r="E40" s="462"/>
      <c r="F40" s="463"/>
      <c r="G40" s="463"/>
      <c r="H40" s="463"/>
      <c r="I40" s="464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1:9" s="27" customFormat="1" ht="19.5" customHeight="1">
      <c r="A41" s="28"/>
      <c r="B41" s="200">
        <v>1</v>
      </c>
      <c r="C41" s="181" t="s">
        <v>235</v>
      </c>
      <c r="D41" s="193" t="s">
        <v>28</v>
      </c>
      <c r="E41" s="194">
        <v>5611</v>
      </c>
      <c r="F41" s="260"/>
      <c r="G41" s="28"/>
      <c r="H41" s="28"/>
      <c r="I41" s="261"/>
    </row>
    <row r="42" spans="1:10" s="27" customFormat="1" ht="17.25" customHeight="1">
      <c r="A42" s="28"/>
      <c r="B42" s="200">
        <v>2</v>
      </c>
      <c r="C42" s="181" t="s">
        <v>235</v>
      </c>
      <c r="D42" s="193" t="s">
        <v>27</v>
      </c>
      <c r="E42" s="194">
        <v>15682</v>
      </c>
      <c r="F42" s="260"/>
      <c r="G42" s="28"/>
      <c r="H42" s="28"/>
      <c r="I42" s="261"/>
      <c r="J42" s="262" t="s">
        <v>240</v>
      </c>
    </row>
    <row r="43" spans="1:10" s="27" customFormat="1" ht="33" customHeight="1" thickBot="1">
      <c r="A43" s="28"/>
      <c r="B43" s="195">
        <v>3</v>
      </c>
      <c r="C43" s="196" t="s">
        <v>195</v>
      </c>
      <c r="D43" s="197" t="s">
        <v>198</v>
      </c>
      <c r="E43" s="263">
        <v>997</v>
      </c>
      <c r="F43" s="264"/>
      <c r="G43" s="239"/>
      <c r="H43" s="239"/>
      <c r="I43" s="265"/>
      <c r="J43" s="262"/>
    </row>
    <row r="44" spans="2:10" s="27" customFormat="1" ht="21" thickBot="1">
      <c r="B44" s="28"/>
      <c r="C44" s="29"/>
      <c r="D44" s="28"/>
      <c r="E44" s="35"/>
      <c r="F44" s="260"/>
      <c r="J44" s="262"/>
    </row>
    <row r="45" spans="2:10" s="27" customFormat="1" ht="23.25" customHeight="1">
      <c r="B45" s="461" t="s">
        <v>304</v>
      </c>
      <c r="C45" s="462"/>
      <c r="D45" s="462"/>
      <c r="E45" s="462"/>
      <c r="F45" s="463"/>
      <c r="G45" s="463"/>
      <c r="H45" s="463"/>
      <c r="I45" s="464"/>
      <c r="J45" s="262"/>
    </row>
    <row r="46" spans="2:10" s="27" customFormat="1" ht="20.25">
      <c r="B46" s="200">
        <v>1</v>
      </c>
      <c r="C46" s="181" t="s">
        <v>235</v>
      </c>
      <c r="D46" s="193" t="s">
        <v>28</v>
      </c>
      <c r="E46" s="194">
        <v>5611</v>
      </c>
      <c r="F46" s="28"/>
      <c r="G46" s="28"/>
      <c r="H46" s="28"/>
      <c r="I46" s="261"/>
      <c r="J46" s="262"/>
    </row>
    <row r="47" spans="2:10" s="27" customFormat="1" ht="17.25" customHeight="1">
      <c r="B47" s="200">
        <v>2</v>
      </c>
      <c r="C47" s="181" t="s">
        <v>235</v>
      </c>
      <c r="D47" s="193" t="s">
        <v>27</v>
      </c>
      <c r="E47" s="194">
        <v>16210</v>
      </c>
      <c r="F47" s="28"/>
      <c r="G47" s="28"/>
      <c r="H47" s="28"/>
      <c r="I47" s="261"/>
      <c r="J47" s="262" t="s">
        <v>241</v>
      </c>
    </row>
    <row r="48" spans="2:9" s="27" customFormat="1" ht="33" customHeight="1" thickBot="1">
      <c r="B48" s="195">
        <v>3</v>
      </c>
      <c r="C48" s="196" t="s">
        <v>195</v>
      </c>
      <c r="D48" s="197" t="s">
        <v>198</v>
      </c>
      <c r="E48" s="263">
        <v>1030</v>
      </c>
      <c r="F48" s="239"/>
      <c r="G48" s="239"/>
      <c r="H48" s="239"/>
      <c r="I48" s="265"/>
    </row>
    <row r="49" spans="2:5" s="27" customFormat="1" ht="12.75">
      <c r="B49" s="28"/>
      <c r="C49" s="29"/>
      <c r="D49" s="28"/>
      <c r="E49" s="35"/>
    </row>
    <row r="50" spans="2:5" s="27" customFormat="1" ht="12.75">
      <c r="B50" s="28"/>
      <c r="C50" s="29"/>
      <c r="D50" s="28"/>
      <c r="E50" s="35"/>
    </row>
    <row r="51" spans="2:5" s="27" customFormat="1" ht="12.75">
      <c r="B51" s="28"/>
      <c r="C51" s="29"/>
      <c r="D51" s="28"/>
      <c r="E51" s="35"/>
    </row>
  </sheetData>
  <sheetProtection/>
  <mergeCells count="15">
    <mergeCell ref="N12:U12"/>
    <mergeCell ref="A1:U1"/>
    <mergeCell ref="A2:U2"/>
    <mergeCell ref="C5:E5"/>
    <mergeCell ref="C6:E6"/>
    <mergeCell ref="B40:I40"/>
    <mergeCell ref="B45:I45"/>
    <mergeCell ref="N7:U7"/>
    <mergeCell ref="N9:U9"/>
    <mergeCell ref="N10:U10"/>
    <mergeCell ref="N11:U11"/>
    <mergeCell ref="C7:E7"/>
    <mergeCell ref="C8:E8"/>
    <mergeCell ref="C9:E9"/>
    <mergeCell ref="N8:U8"/>
  </mergeCells>
  <hyperlinks>
    <hyperlink ref="B12" location="summary4" display="(back to summary)"/>
  </hyperlinks>
  <printOptions horizontalCentered="1"/>
  <pageMargins left="0" right="0" top="0.75" bottom="0" header="0" footer="0"/>
  <pageSetup cellComments="asDisplayed" fitToHeight="1" fitToWidth="1" horizontalDpi="300" verticalDpi="300" orientation="landscape" scale="59" r:id="rId2"/>
  <headerFooter alignWithMargins="0">
    <oddFooter>&amp;L&amp;A
&amp;F&amp;R&amp;D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showGridLines="0" showZeros="0" zoomScale="80" zoomScaleNormal="80" workbookViewId="0" topLeftCell="A1">
      <selection activeCell="A1" sqref="A1"/>
    </sheetView>
  </sheetViews>
  <sheetFormatPr defaultColWidth="9.140625" defaultRowHeight="15" customHeight="1"/>
  <cols>
    <col min="1" max="1" width="22.8515625" style="0" customWidth="1"/>
    <col min="2" max="2" width="43.140625" style="0" customWidth="1"/>
    <col min="3" max="3" width="10.8515625" style="0" customWidth="1"/>
    <col min="4" max="4" width="11.00390625" style="0" customWidth="1"/>
    <col min="5" max="5" width="0.9921875" style="0" customWidth="1"/>
    <col min="6" max="6" width="13.57421875" style="0" customWidth="1"/>
    <col min="7" max="7" width="11.00390625" style="0" customWidth="1"/>
  </cols>
  <sheetData>
    <row r="1" ht="15" customHeight="1">
      <c r="A1" s="36" t="s">
        <v>42</v>
      </c>
    </row>
    <row r="2" ht="15" customHeight="1">
      <c r="A2" s="36" t="s">
        <v>101</v>
      </c>
    </row>
    <row r="4" spans="1:5" ht="15" customHeight="1">
      <c r="A4" s="111" t="s">
        <v>2</v>
      </c>
      <c r="B4" s="109">
        <f>+'Grant Budget'!B4</f>
        <v>0</v>
      </c>
      <c r="C4" s="38"/>
      <c r="D4" s="38"/>
      <c r="E4" s="38"/>
    </row>
    <row r="5" spans="1:5" ht="15" customHeight="1">
      <c r="A5" s="111" t="s">
        <v>84</v>
      </c>
      <c r="B5" s="110">
        <f>+'Grant Budget'!B5</f>
        <v>0</v>
      </c>
      <c r="C5" s="38"/>
      <c r="D5" s="38"/>
      <c r="E5" s="38"/>
    </row>
    <row r="6" spans="1:6" ht="15" customHeight="1">
      <c r="A6" s="111"/>
      <c r="B6" s="143"/>
      <c r="C6" s="38"/>
      <c r="D6" s="38"/>
      <c r="E6" s="38"/>
      <c r="F6" s="163" t="s">
        <v>182</v>
      </c>
    </row>
    <row r="7" spans="1:7" s="147" customFormat="1" ht="42" customHeight="1">
      <c r="A7" s="467" t="s">
        <v>173</v>
      </c>
      <c r="B7" s="468"/>
      <c r="C7" s="145" t="s">
        <v>0</v>
      </c>
      <c r="D7" s="146"/>
      <c r="E7" s="338"/>
      <c r="F7" s="145" t="s">
        <v>1</v>
      </c>
      <c r="G7" s="146"/>
    </row>
    <row r="8" spans="1:7" s="150" customFormat="1" ht="50.25" customHeight="1">
      <c r="A8" s="472" t="s">
        <v>172</v>
      </c>
      <c r="B8" s="473"/>
      <c r="C8" s="473"/>
      <c r="D8" s="192" t="s">
        <v>199</v>
      </c>
      <c r="E8" s="339"/>
      <c r="F8" s="148"/>
      <c r="G8" s="149"/>
    </row>
    <row r="9" spans="1:7" s="151" customFormat="1" ht="69.75" customHeight="1">
      <c r="A9" s="471" t="s">
        <v>261</v>
      </c>
      <c r="B9" s="471"/>
      <c r="C9" s="468"/>
      <c r="D9" s="468"/>
      <c r="E9" s="468"/>
      <c r="F9" s="468"/>
      <c r="G9" s="468"/>
    </row>
    <row r="11" spans="1:5" ht="15" customHeight="1">
      <c r="A11" s="101" t="s">
        <v>85</v>
      </c>
      <c r="B11" s="55"/>
      <c r="C11" s="469" t="s">
        <v>105</v>
      </c>
      <c r="D11" s="469"/>
      <c r="E11" s="55"/>
    </row>
    <row r="12" spans="3:5" ht="15" customHeight="1">
      <c r="C12" s="470" t="s">
        <v>158</v>
      </c>
      <c r="D12" s="469"/>
      <c r="E12" s="55"/>
    </row>
    <row r="13" spans="1:6" ht="15" customHeight="1">
      <c r="A13" s="54" t="s">
        <v>102</v>
      </c>
      <c r="B13" s="115" t="s">
        <v>90</v>
      </c>
      <c r="C13" s="52" t="s">
        <v>103</v>
      </c>
      <c r="D13" s="52" t="s">
        <v>104</v>
      </c>
      <c r="E13" s="52"/>
      <c r="F13" s="52" t="s">
        <v>91</v>
      </c>
    </row>
    <row r="14" spans="1:6" ht="15.75" customHeight="1">
      <c r="A14" s="224"/>
      <c r="B14" s="41"/>
      <c r="C14" s="337"/>
      <c r="D14" s="333"/>
      <c r="E14" s="340"/>
      <c r="F14" s="335"/>
    </row>
    <row r="15" spans="1:6" ht="15.75" customHeight="1">
      <c r="A15" s="224"/>
      <c r="B15" s="41"/>
      <c r="C15" s="337"/>
      <c r="D15" s="333"/>
      <c r="E15" s="340"/>
      <c r="F15" s="334"/>
    </row>
    <row r="16" spans="1:6" ht="15.75" customHeight="1">
      <c r="A16" s="224"/>
      <c r="B16" s="41"/>
      <c r="C16" s="337"/>
      <c r="D16" s="333"/>
      <c r="E16" s="340"/>
      <c r="F16" s="334"/>
    </row>
    <row r="17" spans="1:6" ht="15.75" customHeight="1">
      <c r="A17" s="224"/>
      <c r="B17" s="41"/>
      <c r="C17" s="337"/>
      <c r="D17" s="333"/>
      <c r="E17" s="340"/>
      <c r="F17" s="334"/>
    </row>
    <row r="18" spans="1:6" ht="15.75" customHeight="1">
      <c r="A18" s="224"/>
      <c r="B18" s="41"/>
      <c r="C18" s="337"/>
      <c r="D18" s="333"/>
      <c r="E18" s="340"/>
      <c r="F18" s="334"/>
    </row>
    <row r="19" spans="1:6" ht="15.75" customHeight="1">
      <c r="A19" s="224"/>
      <c r="B19" s="41"/>
      <c r="C19" s="337"/>
      <c r="D19" s="333"/>
      <c r="E19" s="340"/>
      <c r="F19" s="334"/>
    </row>
    <row r="20" spans="1:6" ht="15.75" customHeight="1">
      <c r="A20" s="224"/>
      <c r="B20" s="41"/>
      <c r="C20" s="337"/>
      <c r="D20" s="333"/>
      <c r="E20" s="340"/>
      <c r="F20" s="334"/>
    </row>
    <row r="21" spans="1:6" ht="15.75" customHeight="1">
      <c r="A21" s="224"/>
      <c r="B21" s="41"/>
      <c r="C21" s="337"/>
      <c r="D21" s="333"/>
      <c r="E21" s="340"/>
      <c r="F21" s="334"/>
    </row>
    <row r="22" spans="1:6" ht="15.75" customHeight="1">
      <c r="A22" s="224"/>
      <c r="B22" s="41"/>
      <c r="C22" s="337"/>
      <c r="D22" s="333"/>
      <c r="E22" s="340"/>
      <c r="F22" s="334"/>
    </row>
    <row r="23" spans="1:6" ht="15.75" customHeight="1">
      <c r="A23" s="224"/>
      <c r="B23" s="41"/>
      <c r="C23" s="337"/>
      <c r="D23" s="333"/>
      <c r="E23" s="340"/>
      <c r="F23" s="334"/>
    </row>
    <row r="24" spans="1:6" ht="15.75" customHeight="1">
      <c r="A24" s="224"/>
      <c r="B24" s="41"/>
      <c r="C24" s="337"/>
      <c r="D24" s="333"/>
      <c r="E24" s="340"/>
      <c r="F24" s="334"/>
    </row>
    <row r="25" spans="1:6" ht="15.75" customHeight="1">
      <c r="A25" s="224"/>
      <c r="B25" s="41"/>
      <c r="C25" s="337"/>
      <c r="D25" s="333"/>
      <c r="E25" s="340"/>
      <c r="F25" s="334"/>
    </row>
    <row r="26" spans="1:6" ht="15.75" customHeight="1">
      <c r="A26" s="224"/>
      <c r="B26" s="41"/>
      <c r="C26" s="337"/>
      <c r="D26" s="333"/>
      <c r="E26" s="340"/>
      <c r="F26" s="334"/>
    </row>
    <row r="27" spans="1:6" ht="15.75" customHeight="1">
      <c r="A27" s="224"/>
      <c r="B27" s="41"/>
      <c r="C27" s="337"/>
      <c r="D27" s="333"/>
      <c r="E27" s="340"/>
      <c r="F27" s="334"/>
    </row>
    <row r="28" spans="1:6" ht="15.75" customHeight="1">
      <c r="A28" s="224"/>
      <c r="B28" s="41"/>
      <c r="C28" s="337"/>
      <c r="D28" s="333"/>
      <c r="E28" s="340"/>
      <c r="F28" s="334"/>
    </row>
    <row r="29" spans="2:6" ht="19.5" customHeight="1" thickBot="1">
      <c r="B29" s="64" t="s">
        <v>267</v>
      </c>
      <c r="C29" s="326"/>
      <c r="D29" s="326"/>
      <c r="E29" s="326"/>
      <c r="F29" s="336">
        <f>ROUND(SUM(F14:F28),0)</f>
        <v>0</v>
      </c>
    </row>
    <row r="30" ht="15" customHeight="1" thickTop="1"/>
  </sheetData>
  <mergeCells count="5">
    <mergeCell ref="A7:B7"/>
    <mergeCell ref="C11:D11"/>
    <mergeCell ref="C12:D12"/>
    <mergeCell ref="A9:G9"/>
    <mergeCell ref="A8:C8"/>
  </mergeCells>
  <hyperlinks>
    <hyperlink ref="F6" location="summary4" display="(back to summary)"/>
  </hyperlinks>
  <printOptions/>
  <pageMargins left="0" right="0" top="1" bottom="1" header="0.5" footer="0.5"/>
  <pageSetup horizontalDpi="300" verticalDpi="300" orientation="portrait" scale="90" r:id="rId1"/>
  <headerFooter alignWithMargins="0">
    <oddFooter>&amp;L&amp;A
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7"/>
  <sheetViews>
    <sheetView showGridLines="0" zoomScale="80" zoomScaleNormal="80" workbookViewId="0" topLeftCell="A1">
      <selection activeCell="A1" sqref="A1:T1"/>
    </sheetView>
  </sheetViews>
  <sheetFormatPr defaultColWidth="9.140625" defaultRowHeight="12.75"/>
  <cols>
    <col min="1" max="1" width="26.57421875" style="0" customWidth="1"/>
    <col min="2" max="2" width="27.421875" style="0" customWidth="1"/>
    <col min="3" max="3" width="11.421875" style="0" customWidth="1"/>
    <col min="4" max="4" width="9.421875" style="0" customWidth="1"/>
    <col min="5" max="5" width="7.8515625" style="0" customWidth="1"/>
    <col min="6" max="6" width="7.140625" style="0" customWidth="1"/>
    <col min="7" max="7" width="27.00390625" style="0" customWidth="1"/>
    <col min="8" max="8" width="10.7109375" style="0" customWidth="1"/>
    <col min="9" max="9" width="10.8515625" style="0" customWidth="1"/>
    <col min="10" max="10" width="13.8515625" style="0" customWidth="1"/>
    <col min="11" max="11" width="11.00390625" style="0" customWidth="1"/>
    <col min="12" max="13" width="10.28125" style="0" customWidth="1"/>
    <col min="14" max="14" width="12.57421875" style="0" hidden="1" customWidth="1"/>
    <col min="15" max="16" width="11.421875" style="0" hidden="1" customWidth="1"/>
    <col min="17" max="17" width="12.57421875" style="0" customWidth="1"/>
    <col min="18" max="18" width="10.8515625" style="0" customWidth="1"/>
    <col min="19" max="19" width="13.57421875" style="0" customWidth="1"/>
    <col min="20" max="20" width="13.8515625" style="0" customWidth="1"/>
  </cols>
  <sheetData>
    <row r="1" spans="1:20" s="175" customFormat="1" ht="15.75">
      <c r="A1" s="422" t="s">
        <v>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</row>
    <row r="2" spans="1:20" s="175" customFormat="1" ht="15.75">
      <c r="A2" s="422" t="s">
        <v>132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</row>
    <row r="3" spans="1:20" s="175" customFormat="1" ht="15.7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</row>
    <row r="4" spans="1:20" s="175" customFormat="1" ht="15.75">
      <c r="A4" s="202"/>
      <c r="B4" s="203"/>
      <c r="C4" s="9"/>
      <c r="D4" s="9"/>
      <c r="E4" s="9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</row>
    <row r="5" spans="1:20" ht="19.5">
      <c r="A5" s="202" t="s">
        <v>2</v>
      </c>
      <c r="B5" s="424">
        <f>'Grant Budget'!B3</f>
        <v>0</v>
      </c>
      <c r="C5" s="424"/>
      <c r="D5" s="424"/>
      <c r="E5" s="425"/>
      <c r="F5" s="3" t="s">
        <v>4</v>
      </c>
      <c r="G5" s="5"/>
      <c r="H5" s="5"/>
      <c r="I5" s="5"/>
      <c r="J5" s="5"/>
      <c r="K5" s="202"/>
      <c r="L5" s="6" t="s">
        <v>0</v>
      </c>
      <c r="M5" s="146"/>
      <c r="N5" s="266"/>
      <c r="O5" s="266"/>
      <c r="P5" s="266"/>
      <c r="Q5" s="6" t="s">
        <v>1</v>
      </c>
      <c r="R5" s="146"/>
      <c r="S5" s="6" t="s">
        <v>5</v>
      </c>
      <c r="T5" s="146"/>
    </row>
    <row r="6" spans="1:19" ht="19.5" customHeight="1">
      <c r="A6" s="202" t="s">
        <v>84</v>
      </c>
      <c r="B6" s="423">
        <f>'Grant Budget'!B4</f>
        <v>0</v>
      </c>
      <c r="C6" s="423"/>
      <c r="D6" s="423"/>
      <c r="E6" s="4"/>
      <c r="F6" s="3" t="s">
        <v>6</v>
      </c>
      <c r="G6" s="5"/>
      <c r="H6" s="5"/>
      <c r="I6" s="5"/>
      <c r="J6" s="5"/>
      <c r="K6" s="202"/>
      <c r="L6" s="6" t="s">
        <v>0</v>
      </c>
      <c r="M6" s="146"/>
      <c r="N6" s="266"/>
      <c r="O6" s="266"/>
      <c r="P6" s="266"/>
      <c r="Q6" s="6" t="s">
        <v>1</v>
      </c>
      <c r="R6" s="146"/>
      <c r="S6" s="5"/>
    </row>
    <row r="7" spans="1:20" ht="18.75" customHeight="1">
      <c r="A7" s="204" t="s">
        <v>179</v>
      </c>
      <c r="B7" s="401">
        <f>'Grant Budget'!B5</f>
        <v>0</v>
      </c>
      <c r="C7" s="401"/>
      <c r="D7" s="401"/>
      <c r="E7" s="4"/>
      <c r="F7" s="3" t="s">
        <v>7</v>
      </c>
      <c r="G7" s="5"/>
      <c r="H7" s="5"/>
      <c r="I7" s="5"/>
      <c r="J7" s="5"/>
      <c r="K7" s="202"/>
      <c r="L7" s="4"/>
      <c r="M7" s="402"/>
      <c r="N7" s="402"/>
      <c r="O7" s="402"/>
      <c r="P7" s="402"/>
      <c r="Q7" s="402"/>
      <c r="R7" s="402"/>
      <c r="S7" s="402"/>
      <c r="T7" s="402"/>
    </row>
    <row r="8" spans="1:20" ht="18.75" customHeight="1">
      <c r="A8" s="202" t="s">
        <v>8</v>
      </c>
      <c r="B8" s="401">
        <f>'Grant Budget'!B6</f>
        <v>0</v>
      </c>
      <c r="C8" s="401"/>
      <c r="D8" s="401"/>
      <c r="E8" s="7"/>
      <c r="G8" s="9"/>
      <c r="H8" s="9"/>
      <c r="I8" s="9"/>
      <c r="J8" s="9"/>
      <c r="K8" s="9"/>
      <c r="L8" s="9"/>
      <c r="M8" s="421"/>
      <c r="N8" s="421"/>
      <c r="O8" s="421"/>
      <c r="P8" s="421"/>
      <c r="Q8" s="421"/>
      <c r="R8" s="421"/>
      <c r="S8" s="421"/>
      <c r="T8" s="421"/>
    </row>
    <row r="9" spans="1:20" ht="19.5" customHeight="1">
      <c r="A9" s="9" t="s">
        <v>9</v>
      </c>
      <c r="B9" s="423">
        <f>'Grant Budget'!B7</f>
        <v>0</v>
      </c>
      <c r="C9" s="423"/>
      <c r="D9" s="423"/>
      <c r="F9" s="9"/>
      <c r="G9" s="9"/>
      <c r="H9" s="9"/>
      <c r="I9" s="9"/>
      <c r="J9" s="9"/>
      <c r="K9" s="9"/>
      <c r="L9" s="9"/>
      <c r="M9" s="421"/>
      <c r="N9" s="421"/>
      <c r="O9" s="421"/>
      <c r="P9" s="421"/>
      <c r="Q9" s="421"/>
      <c r="R9" s="421"/>
      <c r="S9" s="421"/>
      <c r="T9" s="421"/>
    </row>
    <row r="10" spans="1:20" ht="15.75">
      <c r="A10" s="9"/>
      <c r="B10" s="7"/>
      <c r="C10" s="7"/>
      <c r="D10" s="9"/>
      <c r="E10" s="9"/>
      <c r="F10" s="9"/>
      <c r="G10" s="9"/>
      <c r="H10" s="9"/>
      <c r="I10" s="9"/>
      <c r="J10" s="9"/>
      <c r="K10" s="53"/>
      <c r="L10" s="9"/>
      <c r="M10" s="421"/>
      <c r="N10" s="421"/>
      <c r="O10" s="421"/>
      <c r="P10" s="421"/>
      <c r="Q10" s="421"/>
      <c r="R10" s="421"/>
      <c r="S10" s="421"/>
      <c r="T10" s="421"/>
    </row>
    <row r="11" spans="1:20" ht="15.75">
      <c r="A11" s="162" t="s">
        <v>181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12"/>
      <c r="R11" s="112"/>
      <c r="S11" s="112"/>
      <c r="T11" s="112"/>
    </row>
    <row r="12" spans="1:20" ht="15.75">
      <c r="A12" s="10"/>
      <c r="B12" s="10"/>
      <c r="C12" s="10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276"/>
      <c r="Q12" s="11"/>
      <c r="R12" s="11"/>
      <c r="S12" s="11"/>
      <c r="T12" s="11"/>
    </row>
    <row r="13" spans="1:20" ht="63">
      <c r="A13" s="12" t="s">
        <v>10</v>
      </c>
      <c r="B13" s="13" t="s">
        <v>11</v>
      </c>
      <c r="C13" s="117" t="s">
        <v>167</v>
      </c>
      <c r="D13" s="14" t="s">
        <v>12</v>
      </c>
      <c r="E13" s="13" t="s">
        <v>13</v>
      </c>
      <c r="F13" s="14" t="s">
        <v>14</v>
      </c>
      <c r="G13" s="119" t="s">
        <v>257</v>
      </c>
      <c r="H13" s="119" t="s">
        <v>174</v>
      </c>
      <c r="I13" s="13" t="s">
        <v>196</v>
      </c>
      <c r="J13" s="120" t="s">
        <v>237</v>
      </c>
      <c r="K13" s="121" t="s">
        <v>17</v>
      </c>
      <c r="L13" s="119" t="s">
        <v>26</v>
      </c>
      <c r="M13" s="119" t="s">
        <v>25</v>
      </c>
      <c r="N13" s="119" t="s">
        <v>242</v>
      </c>
      <c r="O13" s="119" t="s">
        <v>243</v>
      </c>
      <c r="P13" s="119" t="s">
        <v>244</v>
      </c>
      <c r="Q13" s="120" t="s">
        <v>284</v>
      </c>
      <c r="R13" s="120" t="s">
        <v>18</v>
      </c>
      <c r="S13" s="120" t="s">
        <v>19</v>
      </c>
      <c r="T13" s="121" t="s">
        <v>20</v>
      </c>
    </row>
    <row r="14" spans="1:20" ht="19.5" customHeight="1">
      <c r="A14" s="398" t="s">
        <v>292</v>
      </c>
      <c r="B14" s="399"/>
      <c r="C14" s="229"/>
      <c r="D14" s="230"/>
      <c r="E14" s="231"/>
      <c r="F14" s="231"/>
      <c r="G14" s="306"/>
      <c r="H14" s="232"/>
      <c r="I14" s="233"/>
      <c r="J14" s="234"/>
      <c r="K14" s="234"/>
      <c r="L14" s="235"/>
      <c r="M14" s="235"/>
      <c r="N14" s="235"/>
      <c r="O14" s="235"/>
      <c r="P14" s="235"/>
      <c r="Q14" s="234"/>
      <c r="R14" s="234"/>
      <c r="S14" s="234"/>
      <c r="T14" s="234"/>
    </row>
    <row r="15" spans="1:20" ht="15.75">
      <c r="A15" s="15"/>
      <c r="B15" s="15"/>
      <c r="C15" s="286"/>
      <c r="D15" s="17"/>
      <c r="E15" s="18"/>
      <c r="F15" s="302"/>
      <c r="G15" s="307">
        <f>E15*F15</f>
        <v>0</v>
      </c>
      <c r="H15" s="282">
        <f aca="true" t="shared" si="0" ref="H15:H30">ROUND(E15*(+F15/1820),5)</f>
        <v>0</v>
      </c>
      <c r="I15" s="287"/>
      <c r="J15" s="20">
        <f aca="true" t="shared" si="1" ref="J15:J30">ROUND(D15*E15*F15,0)</f>
        <v>0</v>
      </c>
      <c r="K15" s="20">
        <f aca="true" t="shared" si="2" ref="K15:K30">ROUND(J15*$C$52,0)</f>
        <v>0</v>
      </c>
      <c r="L15" s="32">
        <f aca="true" t="shared" si="3" ref="L15:L26">ROUND(IF(C15="c",J15*$C$54,0),0)</f>
        <v>0</v>
      </c>
      <c r="M15" s="32">
        <f aca="true" t="shared" si="4" ref="M15:M26">ROUND(SUM(IF(C15="n",J15*$C$53,0)),0)</f>
        <v>0</v>
      </c>
      <c r="N15" s="32">
        <f>D15*1820</f>
        <v>0</v>
      </c>
      <c r="O15" s="20">
        <f>ROUND(IF(I15&gt;0,VLOOKUP(I15,$A$57:$D$59,4),0)*H15,0)</f>
        <v>0</v>
      </c>
      <c r="P15" s="20">
        <f>ROUND(IF(I15&gt;0,VLOOKUP(I15,$A$62:$D$64,4),0)*H15,0)</f>
        <v>0</v>
      </c>
      <c r="Q15" s="20">
        <f>IF(N15&gt;=35000,O15,P15)</f>
        <v>0</v>
      </c>
      <c r="R15" s="20">
        <f aca="true" t="shared" si="5" ref="R15:R26">ROUND(J15*$C$51,0)</f>
        <v>0</v>
      </c>
      <c r="S15" s="20">
        <f>SUM(K15+L15+M15+Q15+R15)</f>
        <v>0</v>
      </c>
      <c r="T15" s="20">
        <f aca="true" t="shared" si="6" ref="T15:T26">(J15+S15)</f>
        <v>0</v>
      </c>
    </row>
    <row r="16" spans="1:20" ht="15.75">
      <c r="A16" s="15"/>
      <c r="B16" s="15"/>
      <c r="C16" s="286"/>
      <c r="D16" s="17"/>
      <c r="E16" s="18"/>
      <c r="F16" s="302"/>
      <c r="G16" s="307">
        <f aca="true" t="shared" si="7" ref="G16:G47">E16*F16</f>
        <v>0</v>
      </c>
      <c r="H16" s="282">
        <f t="shared" si="0"/>
        <v>0</v>
      </c>
      <c r="I16" s="287"/>
      <c r="J16" s="20">
        <f t="shared" si="1"/>
        <v>0</v>
      </c>
      <c r="K16" s="20">
        <f t="shared" si="2"/>
        <v>0</v>
      </c>
      <c r="L16" s="32">
        <f t="shared" si="3"/>
        <v>0</v>
      </c>
      <c r="M16" s="32">
        <f t="shared" si="4"/>
        <v>0</v>
      </c>
      <c r="N16" s="32">
        <f aca="true" t="shared" si="8" ref="N16:N43">D16*1820</f>
        <v>0</v>
      </c>
      <c r="O16" s="20">
        <f aca="true" t="shared" si="9" ref="O16:O26">ROUND(IF(I16&gt;0,VLOOKUP(I16,$A$57:$D$59,4),0)*H16,0)</f>
        <v>0</v>
      </c>
      <c r="P16" s="20">
        <f aca="true" t="shared" si="10" ref="P16:P26">ROUND(IF(I16&gt;0,VLOOKUP(I16,$A$62:$D$64,4),0)*H16,0)</f>
        <v>0</v>
      </c>
      <c r="Q16" s="20">
        <f aca="true" t="shared" si="11" ref="Q16:Q26">IF(N16&gt;=35000,O16,P16)</f>
        <v>0</v>
      </c>
      <c r="R16" s="20">
        <f t="shared" si="5"/>
        <v>0</v>
      </c>
      <c r="S16" s="20">
        <f aca="true" t="shared" si="12" ref="S16:S43">SUM(K16+L16+M16+Q16+R16)</f>
        <v>0</v>
      </c>
      <c r="T16" s="20">
        <f t="shared" si="6"/>
        <v>0</v>
      </c>
    </row>
    <row r="17" spans="1:20" ht="15.75">
      <c r="A17" s="15"/>
      <c r="B17" s="15"/>
      <c r="C17" s="286"/>
      <c r="D17" s="17"/>
      <c r="E17" s="18"/>
      <c r="F17" s="302"/>
      <c r="G17" s="307">
        <f t="shared" si="7"/>
        <v>0</v>
      </c>
      <c r="H17" s="282">
        <f t="shared" si="0"/>
        <v>0</v>
      </c>
      <c r="I17" s="287"/>
      <c r="J17" s="20">
        <f t="shared" si="1"/>
        <v>0</v>
      </c>
      <c r="K17" s="20">
        <f t="shared" si="2"/>
        <v>0</v>
      </c>
      <c r="L17" s="32">
        <f t="shared" si="3"/>
        <v>0</v>
      </c>
      <c r="M17" s="32">
        <f t="shared" si="4"/>
        <v>0</v>
      </c>
      <c r="N17" s="32">
        <f t="shared" si="8"/>
        <v>0</v>
      </c>
      <c r="O17" s="20">
        <f t="shared" si="9"/>
        <v>0</v>
      </c>
      <c r="P17" s="20">
        <f t="shared" si="10"/>
        <v>0</v>
      </c>
      <c r="Q17" s="20">
        <f t="shared" si="11"/>
        <v>0</v>
      </c>
      <c r="R17" s="20">
        <f t="shared" si="5"/>
        <v>0</v>
      </c>
      <c r="S17" s="20">
        <f t="shared" si="12"/>
        <v>0</v>
      </c>
      <c r="T17" s="20">
        <f t="shared" si="6"/>
        <v>0</v>
      </c>
    </row>
    <row r="18" spans="1:20" ht="15.75">
      <c r="A18" s="15"/>
      <c r="B18" s="15"/>
      <c r="C18" s="286"/>
      <c r="D18" s="17"/>
      <c r="E18" s="18"/>
      <c r="F18" s="302"/>
      <c r="G18" s="307">
        <f t="shared" si="7"/>
        <v>0</v>
      </c>
      <c r="H18" s="282">
        <f t="shared" si="0"/>
        <v>0</v>
      </c>
      <c r="I18" s="287"/>
      <c r="J18" s="20">
        <f t="shared" si="1"/>
        <v>0</v>
      </c>
      <c r="K18" s="20">
        <f t="shared" si="2"/>
        <v>0</v>
      </c>
      <c r="L18" s="32">
        <f t="shared" si="3"/>
        <v>0</v>
      </c>
      <c r="M18" s="32">
        <f t="shared" si="4"/>
        <v>0</v>
      </c>
      <c r="N18" s="32">
        <f t="shared" si="8"/>
        <v>0</v>
      </c>
      <c r="O18" s="20">
        <f t="shared" si="9"/>
        <v>0</v>
      </c>
      <c r="P18" s="20">
        <f t="shared" si="10"/>
        <v>0</v>
      </c>
      <c r="Q18" s="20">
        <f t="shared" si="11"/>
        <v>0</v>
      </c>
      <c r="R18" s="20">
        <f t="shared" si="5"/>
        <v>0</v>
      </c>
      <c r="S18" s="20">
        <f t="shared" si="12"/>
        <v>0</v>
      </c>
      <c r="T18" s="20">
        <f t="shared" si="6"/>
        <v>0</v>
      </c>
    </row>
    <row r="19" spans="1:20" ht="15.75">
      <c r="A19" s="15"/>
      <c r="B19" s="15"/>
      <c r="C19" s="286"/>
      <c r="D19" s="17"/>
      <c r="E19" s="18"/>
      <c r="F19" s="302"/>
      <c r="G19" s="307">
        <f t="shared" si="7"/>
        <v>0</v>
      </c>
      <c r="H19" s="282">
        <f t="shared" si="0"/>
        <v>0</v>
      </c>
      <c r="I19" s="287"/>
      <c r="J19" s="20">
        <f t="shared" si="1"/>
        <v>0</v>
      </c>
      <c r="K19" s="20">
        <f t="shared" si="2"/>
        <v>0</v>
      </c>
      <c r="L19" s="32">
        <f t="shared" si="3"/>
        <v>0</v>
      </c>
      <c r="M19" s="32">
        <f t="shared" si="4"/>
        <v>0</v>
      </c>
      <c r="N19" s="32">
        <f t="shared" si="8"/>
        <v>0</v>
      </c>
      <c r="O19" s="20">
        <f t="shared" si="9"/>
        <v>0</v>
      </c>
      <c r="P19" s="20">
        <f t="shared" si="10"/>
        <v>0</v>
      </c>
      <c r="Q19" s="20">
        <f t="shared" si="11"/>
        <v>0</v>
      </c>
      <c r="R19" s="20">
        <f t="shared" si="5"/>
        <v>0</v>
      </c>
      <c r="S19" s="20">
        <f t="shared" si="12"/>
        <v>0</v>
      </c>
      <c r="T19" s="20">
        <f t="shared" si="6"/>
        <v>0</v>
      </c>
    </row>
    <row r="20" spans="1:20" ht="15.75">
      <c r="A20" s="15"/>
      <c r="B20" s="15"/>
      <c r="C20" s="286"/>
      <c r="D20" s="17"/>
      <c r="E20" s="18"/>
      <c r="F20" s="302"/>
      <c r="G20" s="307">
        <f t="shared" si="7"/>
        <v>0</v>
      </c>
      <c r="H20" s="282">
        <f t="shared" si="0"/>
        <v>0</v>
      </c>
      <c r="I20" s="287"/>
      <c r="J20" s="20">
        <f t="shared" si="1"/>
        <v>0</v>
      </c>
      <c r="K20" s="20">
        <f t="shared" si="2"/>
        <v>0</v>
      </c>
      <c r="L20" s="32">
        <f t="shared" si="3"/>
        <v>0</v>
      </c>
      <c r="M20" s="32">
        <f t="shared" si="4"/>
        <v>0</v>
      </c>
      <c r="N20" s="32">
        <f t="shared" si="8"/>
        <v>0</v>
      </c>
      <c r="O20" s="20">
        <f t="shared" si="9"/>
        <v>0</v>
      </c>
      <c r="P20" s="20">
        <f t="shared" si="10"/>
        <v>0</v>
      </c>
      <c r="Q20" s="20">
        <f t="shared" si="11"/>
        <v>0</v>
      </c>
      <c r="R20" s="20">
        <f t="shared" si="5"/>
        <v>0</v>
      </c>
      <c r="S20" s="20">
        <f t="shared" si="12"/>
        <v>0</v>
      </c>
      <c r="T20" s="20">
        <f t="shared" si="6"/>
        <v>0</v>
      </c>
    </row>
    <row r="21" spans="1:20" ht="15.75">
      <c r="A21" s="15"/>
      <c r="B21" s="15"/>
      <c r="C21" s="286"/>
      <c r="D21" s="17"/>
      <c r="E21" s="18"/>
      <c r="F21" s="302"/>
      <c r="G21" s="307">
        <f t="shared" si="7"/>
        <v>0</v>
      </c>
      <c r="H21" s="282">
        <f t="shared" si="0"/>
        <v>0</v>
      </c>
      <c r="I21" s="287"/>
      <c r="J21" s="20">
        <f t="shared" si="1"/>
        <v>0</v>
      </c>
      <c r="K21" s="20">
        <f t="shared" si="2"/>
        <v>0</v>
      </c>
      <c r="L21" s="32">
        <f t="shared" si="3"/>
        <v>0</v>
      </c>
      <c r="M21" s="32">
        <f t="shared" si="4"/>
        <v>0</v>
      </c>
      <c r="N21" s="32">
        <f t="shared" si="8"/>
        <v>0</v>
      </c>
      <c r="O21" s="20">
        <f t="shared" si="9"/>
        <v>0</v>
      </c>
      <c r="P21" s="20">
        <f t="shared" si="10"/>
        <v>0</v>
      </c>
      <c r="Q21" s="20">
        <f t="shared" si="11"/>
        <v>0</v>
      </c>
      <c r="R21" s="20">
        <f t="shared" si="5"/>
        <v>0</v>
      </c>
      <c r="S21" s="20">
        <f t="shared" si="12"/>
        <v>0</v>
      </c>
      <c r="T21" s="20">
        <f t="shared" si="6"/>
        <v>0</v>
      </c>
    </row>
    <row r="22" spans="1:20" ht="15.75">
      <c r="A22" s="15"/>
      <c r="B22" s="15"/>
      <c r="C22" s="286"/>
      <c r="D22" s="17"/>
      <c r="E22" s="18"/>
      <c r="F22" s="302"/>
      <c r="G22" s="307">
        <f t="shared" si="7"/>
        <v>0</v>
      </c>
      <c r="H22" s="282">
        <f t="shared" si="0"/>
        <v>0</v>
      </c>
      <c r="I22" s="287"/>
      <c r="J22" s="20">
        <f t="shared" si="1"/>
        <v>0</v>
      </c>
      <c r="K22" s="20">
        <f t="shared" si="2"/>
        <v>0</v>
      </c>
      <c r="L22" s="32">
        <f t="shared" si="3"/>
        <v>0</v>
      </c>
      <c r="M22" s="32">
        <f t="shared" si="4"/>
        <v>0</v>
      </c>
      <c r="N22" s="32">
        <f t="shared" si="8"/>
        <v>0</v>
      </c>
      <c r="O22" s="20">
        <f t="shared" si="9"/>
        <v>0</v>
      </c>
      <c r="P22" s="20">
        <f t="shared" si="10"/>
        <v>0</v>
      </c>
      <c r="Q22" s="20">
        <f t="shared" si="11"/>
        <v>0</v>
      </c>
      <c r="R22" s="20">
        <f t="shared" si="5"/>
        <v>0</v>
      </c>
      <c r="S22" s="20">
        <f t="shared" si="12"/>
        <v>0</v>
      </c>
      <c r="T22" s="20">
        <f t="shared" si="6"/>
        <v>0</v>
      </c>
    </row>
    <row r="23" spans="1:20" ht="15.75">
      <c r="A23" s="15"/>
      <c r="B23" s="15"/>
      <c r="C23" s="286"/>
      <c r="D23" s="17"/>
      <c r="E23" s="18"/>
      <c r="F23" s="302"/>
      <c r="G23" s="307">
        <f t="shared" si="7"/>
        <v>0</v>
      </c>
      <c r="H23" s="282">
        <f t="shared" si="0"/>
        <v>0</v>
      </c>
      <c r="I23" s="287"/>
      <c r="J23" s="20">
        <f t="shared" si="1"/>
        <v>0</v>
      </c>
      <c r="K23" s="20">
        <f t="shared" si="2"/>
        <v>0</v>
      </c>
      <c r="L23" s="32">
        <f t="shared" si="3"/>
        <v>0</v>
      </c>
      <c r="M23" s="32">
        <f t="shared" si="4"/>
        <v>0</v>
      </c>
      <c r="N23" s="32">
        <f t="shared" si="8"/>
        <v>0</v>
      </c>
      <c r="O23" s="20">
        <f t="shared" si="9"/>
        <v>0</v>
      </c>
      <c r="P23" s="20">
        <f t="shared" si="10"/>
        <v>0</v>
      </c>
      <c r="Q23" s="20">
        <f t="shared" si="11"/>
        <v>0</v>
      </c>
      <c r="R23" s="20">
        <f t="shared" si="5"/>
        <v>0</v>
      </c>
      <c r="S23" s="20">
        <f t="shared" si="12"/>
        <v>0</v>
      </c>
      <c r="T23" s="20">
        <f t="shared" si="6"/>
        <v>0</v>
      </c>
    </row>
    <row r="24" spans="1:20" ht="15.75">
      <c r="A24" s="15"/>
      <c r="B24" s="15"/>
      <c r="C24" s="286"/>
      <c r="D24" s="17"/>
      <c r="E24" s="18"/>
      <c r="F24" s="302"/>
      <c r="G24" s="307">
        <f t="shared" si="7"/>
        <v>0</v>
      </c>
      <c r="H24" s="282">
        <f t="shared" si="0"/>
        <v>0</v>
      </c>
      <c r="I24" s="287"/>
      <c r="J24" s="20">
        <f t="shared" si="1"/>
        <v>0</v>
      </c>
      <c r="K24" s="20">
        <f t="shared" si="2"/>
        <v>0</v>
      </c>
      <c r="L24" s="32">
        <f t="shared" si="3"/>
        <v>0</v>
      </c>
      <c r="M24" s="32">
        <f t="shared" si="4"/>
        <v>0</v>
      </c>
      <c r="N24" s="32">
        <f t="shared" si="8"/>
        <v>0</v>
      </c>
      <c r="O24" s="20">
        <f t="shared" si="9"/>
        <v>0</v>
      </c>
      <c r="P24" s="20">
        <f t="shared" si="10"/>
        <v>0</v>
      </c>
      <c r="Q24" s="20">
        <f t="shared" si="11"/>
        <v>0</v>
      </c>
      <c r="R24" s="20">
        <f t="shared" si="5"/>
        <v>0</v>
      </c>
      <c r="S24" s="20">
        <f t="shared" si="12"/>
        <v>0</v>
      </c>
      <c r="T24" s="20">
        <f t="shared" si="6"/>
        <v>0</v>
      </c>
    </row>
    <row r="25" spans="1:20" ht="15.75">
      <c r="A25" s="15"/>
      <c r="B25" s="15"/>
      <c r="C25" s="286"/>
      <c r="D25" s="17"/>
      <c r="E25" s="18"/>
      <c r="F25" s="302"/>
      <c r="G25" s="307">
        <f t="shared" si="7"/>
        <v>0</v>
      </c>
      <c r="H25" s="282">
        <f t="shared" si="0"/>
        <v>0</v>
      </c>
      <c r="I25" s="287"/>
      <c r="J25" s="20">
        <f t="shared" si="1"/>
        <v>0</v>
      </c>
      <c r="K25" s="20">
        <f t="shared" si="2"/>
        <v>0</v>
      </c>
      <c r="L25" s="32">
        <f t="shared" si="3"/>
        <v>0</v>
      </c>
      <c r="M25" s="32">
        <f t="shared" si="4"/>
        <v>0</v>
      </c>
      <c r="N25" s="32">
        <f t="shared" si="8"/>
        <v>0</v>
      </c>
      <c r="O25" s="20">
        <f t="shared" si="9"/>
        <v>0</v>
      </c>
      <c r="P25" s="20">
        <f t="shared" si="10"/>
        <v>0</v>
      </c>
      <c r="Q25" s="20">
        <f t="shared" si="11"/>
        <v>0</v>
      </c>
      <c r="R25" s="20">
        <f t="shared" si="5"/>
        <v>0</v>
      </c>
      <c r="S25" s="20">
        <f t="shared" si="12"/>
        <v>0</v>
      </c>
      <c r="T25" s="20">
        <f t="shared" si="6"/>
        <v>0</v>
      </c>
    </row>
    <row r="26" spans="1:20" ht="15.75">
      <c r="A26" s="15"/>
      <c r="B26" s="15"/>
      <c r="C26" s="286"/>
      <c r="D26" s="17"/>
      <c r="E26" s="18"/>
      <c r="F26" s="302"/>
      <c r="G26" s="307">
        <f t="shared" si="7"/>
        <v>0</v>
      </c>
      <c r="H26" s="282">
        <f t="shared" si="0"/>
        <v>0</v>
      </c>
      <c r="I26" s="287"/>
      <c r="J26" s="20">
        <f t="shared" si="1"/>
        <v>0</v>
      </c>
      <c r="K26" s="20">
        <f t="shared" si="2"/>
        <v>0</v>
      </c>
      <c r="L26" s="32">
        <f t="shared" si="3"/>
        <v>0</v>
      </c>
      <c r="M26" s="32">
        <f t="shared" si="4"/>
        <v>0</v>
      </c>
      <c r="N26" s="32">
        <f t="shared" si="8"/>
        <v>0</v>
      </c>
      <c r="O26" s="20">
        <f t="shared" si="9"/>
        <v>0</v>
      </c>
      <c r="P26" s="20">
        <f t="shared" si="10"/>
        <v>0</v>
      </c>
      <c r="Q26" s="20">
        <f t="shared" si="11"/>
        <v>0</v>
      </c>
      <c r="R26" s="20">
        <f t="shared" si="5"/>
        <v>0</v>
      </c>
      <c r="S26" s="20">
        <f t="shared" si="12"/>
        <v>0</v>
      </c>
      <c r="T26" s="20">
        <f t="shared" si="6"/>
        <v>0</v>
      </c>
    </row>
    <row r="27" spans="1:20" ht="15.75">
      <c r="A27" s="15"/>
      <c r="B27" s="15"/>
      <c r="C27" s="286"/>
      <c r="D27" s="17"/>
      <c r="E27" s="18"/>
      <c r="F27" s="302"/>
      <c r="G27" s="307">
        <f>E27*F27</f>
        <v>0</v>
      </c>
      <c r="H27" s="282">
        <f t="shared" si="0"/>
        <v>0</v>
      </c>
      <c r="I27" s="287"/>
      <c r="J27" s="20">
        <f t="shared" si="1"/>
        <v>0</v>
      </c>
      <c r="K27" s="20">
        <f t="shared" si="2"/>
        <v>0</v>
      </c>
      <c r="L27" s="32">
        <f>ROUND(IF(C27="c",J27*$C$54,0),0)</f>
        <v>0</v>
      </c>
      <c r="M27" s="32">
        <f>ROUND(SUM(IF(C27="n",J27*$C$53,0)),0)</f>
        <v>0</v>
      </c>
      <c r="N27" s="32">
        <f>D27*1820</f>
        <v>0</v>
      </c>
      <c r="O27" s="20">
        <f>ROUND(IF(I27&gt;0,VLOOKUP(I27,$A$57:$D$59,4),0)*H27,0)</f>
        <v>0</v>
      </c>
      <c r="P27" s="20">
        <f>ROUND(IF(I27&gt;0,VLOOKUP(I27,$A$62:$D$64,4),0)*H27,0)</f>
        <v>0</v>
      </c>
      <c r="Q27" s="20">
        <f>IF(N27&gt;=35000,O27,P27)</f>
        <v>0</v>
      </c>
      <c r="R27" s="20">
        <f>ROUND(J27*$C$51,0)</f>
        <v>0</v>
      </c>
      <c r="S27" s="20">
        <f>SUM(K27+L27+M27+Q27+R27)</f>
        <v>0</v>
      </c>
      <c r="T27" s="20">
        <f>(J27+S27)</f>
        <v>0</v>
      </c>
    </row>
    <row r="28" spans="1:20" ht="15.75">
      <c r="A28" s="15"/>
      <c r="B28" s="15"/>
      <c r="C28" s="286"/>
      <c r="D28" s="17"/>
      <c r="E28" s="18"/>
      <c r="F28" s="302"/>
      <c r="G28" s="307">
        <f>E28*F28</f>
        <v>0</v>
      </c>
      <c r="H28" s="282">
        <f t="shared" si="0"/>
        <v>0</v>
      </c>
      <c r="I28" s="287"/>
      <c r="J28" s="20">
        <f t="shared" si="1"/>
        <v>0</v>
      </c>
      <c r="K28" s="20">
        <f t="shared" si="2"/>
        <v>0</v>
      </c>
      <c r="L28" s="32">
        <f>ROUND(IF(C28="c",J28*$C$54,0),0)</f>
        <v>0</v>
      </c>
      <c r="M28" s="32">
        <f>ROUND(SUM(IF(C28="n",J28*$C$53,0)),0)</f>
        <v>0</v>
      </c>
      <c r="N28" s="32">
        <f>D28*1820</f>
        <v>0</v>
      </c>
      <c r="O28" s="20">
        <f>ROUND(IF(I28&gt;0,VLOOKUP(I28,$A$57:$D$59,4),0)*H28,0)</f>
        <v>0</v>
      </c>
      <c r="P28" s="20">
        <f>ROUND(IF(I28&gt;0,VLOOKUP(I28,$A$62:$D$64,4),0)*H28,0)</f>
        <v>0</v>
      </c>
      <c r="Q28" s="20">
        <f>IF(N28&gt;=35000,O28,P28)</f>
        <v>0</v>
      </c>
      <c r="R28" s="20">
        <f>ROUND(J28*$C$51,0)</f>
        <v>0</v>
      </c>
      <c r="S28" s="20">
        <f>SUM(K28+L28+M28+Q28+R28)</f>
        <v>0</v>
      </c>
      <c r="T28" s="20">
        <f>(J28+S28)</f>
        <v>0</v>
      </c>
    </row>
    <row r="29" spans="1:20" ht="15.75">
      <c r="A29" s="15"/>
      <c r="B29" s="15"/>
      <c r="C29" s="286"/>
      <c r="D29" s="17"/>
      <c r="E29" s="18"/>
      <c r="F29" s="302"/>
      <c r="G29" s="307">
        <f>E29*F29</f>
        <v>0</v>
      </c>
      <c r="H29" s="282">
        <f t="shared" si="0"/>
        <v>0</v>
      </c>
      <c r="I29" s="287"/>
      <c r="J29" s="20">
        <f t="shared" si="1"/>
        <v>0</v>
      </c>
      <c r="K29" s="20">
        <f t="shared" si="2"/>
        <v>0</v>
      </c>
      <c r="L29" s="32">
        <f>ROUND(IF(C29="c",J29*$C$54,0),0)</f>
        <v>0</v>
      </c>
      <c r="M29" s="32">
        <f>ROUND(SUM(IF(C29="n",J29*$C$53,0)),0)</f>
        <v>0</v>
      </c>
      <c r="N29" s="32">
        <f>D29*1820</f>
        <v>0</v>
      </c>
      <c r="O29" s="20">
        <f>ROUND(IF(I29&gt;0,VLOOKUP(I29,$A$57:$D$59,4),0)*H29,0)</f>
        <v>0</v>
      </c>
      <c r="P29" s="20">
        <f>ROUND(IF(I29&gt;0,VLOOKUP(I29,$A$62:$D$64,4),0)*H29,0)</f>
        <v>0</v>
      </c>
      <c r="Q29" s="20">
        <f>IF(N29&gt;=35000,O29,P29)</f>
        <v>0</v>
      </c>
      <c r="R29" s="20">
        <f>ROUND(J29*$C$51,0)</f>
        <v>0</v>
      </c>
      <c r="S29" s="20">
        <f>SUM(K29+L29+M29+Q29+R29)</f>
        <v>0</v>
      </c>
      <c r="T29" s="20">
        <f>(J29+S29)</f>
        <v>0</v>
      </c>
    </row>
    <row r="30" spans="1:20" ht="15.75">
      <c r="A30" s="15"/>
      <c r="B30" s="15"/>
      <c r="C30" s="286"/>
      <c r="D30" s="17"/>
      <c r="E30" s="18"/>
      <c r="F30" s="302"/>
      <c r="G30" s="307">
        <f>E30*F30</f>
        <v>0</v>
      </c>
      <c r="H30" s="282">
        <f t="shared" si="0"/>
        <v>0</v>
      </c>
      <c r="I30" s="287"/>
      <c r="J30" s="20">
        <f t="shared" si="1"/>
        <v>0</v>
      </c>
      <c r="K30" s="20">
        <f t="shared" si="2"/>
        <v>0</v>
      </c>
      <c r="L30" s="32">
        <f>ROUND(IF(C30="c",J30*$C$54,0),0)</f>
        <v>0</v>
      </c>
      <c r="M30" s="32">
        <f>ROUND(SUM(IF(C30="n",J30*$C$53,0)),0)</f>
        <v>0</v>
      </c>
      <c r="N30" s="32">
        <f>D30*1820</f>
        <v>0</v>
      </c>
      <c r="O30" s="20">
        <f>ROUND(IF(I30&gt;0,VLOOKUP(I30,$A$57:$D$59,4),0)*H30,0)</f>
        <v>0</v>
      </c>
      <c r="P30" s="20">
        <f>ROUND(IF(I30&gt;0,VLOOKUP(I30,$A$62:$D$64,4),0)*H30,0)</f>
        <v>0</v>
      </c>
      <c r="Q30" s="20">
        <f>IF(N30&gt;=35000,O30,P30)</f>
        <v>0</v>
      </c>
      <c r="R30" s="20">
        <f>ROUND(J30*$C$51,0)</f>
        <v>0</v>
      </c>
      <c r="S30" s="20">
        <f>SUM(K30+L30+M30+Q30+R30)</f>
        <v>0</v>
      </c>
      <c r="T30" s="20">
        <f>(J30+S30)</f>
        <v>0</v>
      </c>
    </row>
    <row r="31" spans="1:20" ht="19.5" customHeight="1">
      <c r="A31" s="398" t="s">
        <v>293</v>
      </c>
      <c r="B31" s="399"/>
      <c r="C31" s="229"/>
      <c r="D31" s="230"/>
      <c r="E31" s="231"/>
      <c r="F31" s="277"/>
      <c r="G31" s="308"/>
      <c r="H31" s="283"/>
      <c r="I31" s="233"/>
      <c r="J31" s="234"/>
      <c r="K31" s="234"/>
      <c r="L31" s="235"/>
      <c r="M31" s="235"/>
      <c r="N31" s="268"/>
      <c r="O31" s="268"/>
      <c r="P31" s="268"/>
      <c r="Q31" s="253"/>
      <c r="R31" s="234"/>
      <c r="S31" s="234"/>
      <c r="T31" s="234"/>
    </row>
    <row r="32" spans="1:20" ht="15.75">
      <c r="A32" s="15">
        <f aca="true" t="shared" si="13" ref="A32:C41">+A15</f>
        <v>0</v>
      </c>
      <c r="B32" s="15">
        <f t="shared" si="13"/>
        <v>0</v>
      </c>
      <c r="C32" s="288">
        <f t="shared" si="13"/>
        <v>0</v>
      </c>
      <c r="D32" s="249">
        <f>+D15+(D15*$L$55)</f>
        <v>0</v>
      </c>
      <c r="E32" s="250">
        <f aca="true" t="shared" si="14" ref="E32:E47">+E15</f>
        <v>0</v>
      </c>
      <c r="F32" s="302">
        <f>52-F15</f>
        <v>52</v>
      </c>
      <c r="G32" s="307">
        <f t="shared" si="7"/>
        <v>0</v>
      </c>
      <c r="H32" s="282">
        <f aca="true" t="shared" si="15" ref="H32:H47">ROUND(E32*(+F32/1820),5)</f>
        <v>0</v>
      </c>
      <c r="I32" s="289">
        <f>+I15</f>
        <v>0</v>
      </c>
      <c r="J32" s="20">
        <f aca="true" t="shared" si="16" ref="J32:J47">ROUND(D32*E32*F32,0)</f>
        <v>0</v>
      </c>
      <c r="K32" s="20">
        <f>ROUND(J32*$J$52,0)</f>
        <v>0</v>
      </c>
      <c r="L32" s="32">
        <f>ROUND(IF(C32="c",J32*$J$54,0),0)</f>
        <v>0</v>
      </c>
      <c r="M32" s="251">
        <f>ROUND(SUM(IF(C32="n",J32*$J$53,0)),0)</f>
        <v>0</v>
      </c>
      <c r="N32" s="32">
        <f t="shared" si="8"/>
        <v>0</v>
      </c>
      <c r="O32" s="20">
        <f>ROUND(IF(I32&gt;0,VLOOKUP(I32,$F$57:$L$59,4),0)*H32,0)</f>
        <v>0</v>
      </c>
      <c r="P32" s="20">
        <f>ROUND(IF(I32&gt;0,VLOOKUP(I32,$F$62:$L$64,4),0)*H32,0)</f>
        <v>0</v>
      </c>
      <c r="Q32" s="20">
        <f>IF(N32&gt;=35000,O32,P32)</f>
        <v>0</v>
      </c>
      <c r="R32" s="252">
        <f>ROUND(J32*$J$51,0)</f>
        <v>0</v>
      </c>
      <c r="S32" s="20">
        <f t="shared" si="12"/>
        <v>0</v>
      </c>
      <c r="T32" s="20">
        <f>(J32+S32)</f>
        <v>0</v>
      </c>
    </row>
    <row r="33" spans="1:20" ht="15.75">
      <c r="A33" s="15">
        <f t="shared" si="13"/>
        <v>0</v>
      </c>
      <c r="B33" s="15">
        <f t="shared" si="13"/>
        <v>0</v>
      </c>
      <c r="C33" s="288">
        <f t="shared" si="13"/>
        <v>0</v>
      </c>
      <c r="D33" s="249">
        <f aca="true" t="shared" si="17" ref="D33:D47">+D16+(D16*$L$55)</f>
        <v>0</v>
      </c>
      <c r="E33" s="250">
        <f t="shared" si="14"/>
        <v>0</v>
      </c>
      <c r="F33" s="302">
        <f aca="true" t="shared" si="18" ref="F33:F47">52-F16</f>
        <v>52</v>
      </c>
      <c r="G33" s="307">
        <f t="shared" si="7"/>
        <v>0</v>
      </c>
      <c r="H33" s="282">
        <f t="shared" si="15"/>
        <v>0</v>
      </c>
      <c r="I33" s="289">
        <f aca="true" t="shared" si="19" ref="I33:I47">+I16</f>
        <v>0</v>
      </c>
      <c r="J33" s="20">
        <f t="shared" si="16"/>
        <v>0</v>
      </c>
      <c r="K33" s="20">
        <f aca="true" t="shared" si="20" ref="K33:K47">ROUND(J33*$J$52,0)</f>
        <v>0</v>
      </c>
      <c r="L33" s="32">
        <f aca="true" t="shared" si="21" ref="L33:L43">ROUND(IF(C33="c",J33*$J$54,0),0)</f>
        <v>0</v>
      </c>
      <c r="M33" s="251">
        <f aca="true" t="shared" si="22" ref="M33:M43">ROUND(SUM(IF(C33="n",J33*$J$53,0)),0)</f>
        <v>0</v>
      </c>
      <c r="N33" s="32">
        <f t="shared" si="8"/>
        <v>0</v>
      </c>
      <c r="O33" s="20">
        <f aca="true" t="shared" si="23" ref="O33:O43">ROUND(IF(I33&gt;0,VLOOKUP(I33,$F$57:$L$59,4),0)*H33,0)</f>
        <v>0</v>
      </c>
      <c r="P33" s="20">
        <f aca="true" t="shared" si="24" ref="P33:P43">ROUND(IF(I33&gt;0,VLOOKUP(I33,$F$62:$L$64,4),0)*H33,0)</f>
        <v>0</v>
      </c>
      <c r="Q33" s="20">
        <f aca="true" t="shared" si="25" ref="Q33:Q43">IF(N33&gt;=35000,O33,P33)</f>
        <v>0</v>
      </c>
      <c r="R33" s="252">
        <f aca="true" t="shared" si="26" ref="R33:R43">ROUND(J33*$J$51,0)</f>
        <v>0</v>
      </c>
      <c r="S33" s="20">
        <f t="shared" si="12"/>
        <v>0</v>
      </c>
      <c r="T33" s="20">
        <f aca="true" t="shared" si="27" ref="T33:T43">(J33+S33)</f>
        <v>0</v>
      </c>
    </row>
    <row r="34" spans="1:20" ht="15.75">
      <c r="A34" s="15">
        <f t="shared" si="13"/>
        <v>0</v>
      </c>
      <c r="B34" s="15">
        <f t="shared" si="13"/>
        <v>0</v>
      </c>
      <c r="C34" s="288">
        <f t="shared" si="13"/>
        <v>0</v>
      </c>
      <c r="D34" s="249">
        <f t="shared" si="17"/>
        <v>0</v>
      </c>
      <c r="E34" s="250">
        <f t="shared" si="14"/>
        <v>0</v>
      </c>
      <c r="F34" s="302">
        <f t="shared" si="18"/>
        <v>52</v>
      </c>
      <c r="G34" s="307">
        <f t="shared" si="7"/>
        <v>0</v>
      </c>
      <c r="H34" s="282">
        <f t="shared" si="15"/>
        <v>0</v>
      </c>
      <c r="I34" s="289">
        <f t="shared" si="19"/>
        <v>0</v>
      </c>
      <c r="J34" s="20">
        <f t="shared" si="16"/>
        <v>0</v>
      </c>
      <c r="K34" s="20">
        <f t="shared" si="20"/>
        <v>0</v>
      </c>
      <c r="L34" s="32">
        <f t="shared" si="21"/>
        <v>0</v>
      </c>
      <c r="M34" s="251">
        <f t="shared" si="22"/>
        <v>0</v>
      </c>
      <c r="N34" s="32">
        <f t="shared" si="8"/>
        <v>0</v>
      </c>
      <c r="O34" s="20">
        <f t="shared" si="23"/>
        <v>0</v>
      </c>
      <c r="P34" s="20">
        <f t="shared" si="24"/>
        <v>0</v>
      </c>
      <c r="Q34" s="20">
        <f t="shared" si="25"/>
        <v>0</v>
      </c>
      <c r="R34" s="252">
        <f t="shared" si="26"/>
        <v>0</v>
      </c>
      <c r="S34" s="20">
        <f t="shared" si="12"/>
        <v>0</v>
      </c>
      <c r="T34" s="20">
        <f t="shared" si="27"/>
        <v>0</v>
      </c>
    </row>
    <row r="35" spans="1:20" ht="15.75">
      <c r="A35" s="15">
        <f t="shared" si="13"/>
        <v>0</v>
      </c>
      <c r="B35" s="15">
        <f t="shared" si="13"/>
        <v>0</v>
      </c>
      <c r="C35" s="288">
        <f t="shared" si="13"/>
        <v>0</v>
      </c>
      <c r="D35" s="249">
        <f t="shared" si="17"/>
        <v>0</v>
      </c>
      <c r="E35" s="250">
        <f t="shared" si="14"/>
        <v>0</v>
      </c>
      <c r="F35" s="302">
        <f t="shared" si="18"/>
        <v>52</v>
      </c>
      <c r="G35" s="307">
        <f t="shared" si="7"/>
        <v>0</v>
      </c>
      <c r="H35" s="282">
        <f t="shared" si="15"/>
        <v>0</v>
      </c>
      <c r="I35" s="289">
        <f t="shared" si="19"/>
        <v>0</v>
      </c>
      <c r="J35" s="20">
        <f t="shared" si="16"/>
        <v>0</v>
      </c>
      <c r="K35" s="20">
        <f t="shared" si="20"/>
        <v>0</v>
      </c>
      <c r="L35" s="32">
        <f t="shared" si="21"/>
        <v>0</v>
      </c>
      <c r="M35" s="251">
        <f t="shared" si="22"/>
        <v>0</v>
      </c>
      <c r="N35" s="32">
        <f t="shared" si="8"/>
        <v>0</v>
      </c>
      <c r="O35" s="20">
        <f t="shared" si="23"/>
        <v>0</v>
      </c>
      <c r="P35" s="20">
        <f t="shared" si="24"/>
        <v>0</v>
      </c>
      <c r="Q35" s="20">
        <f t="shared" si="25"/>
        <v>0</v>
      </c>
      <c r="R35" s="252">
        <f t="shared" si="26"/>
        <v>0</v>
      </c>
      <c r="S35" s="20">
        <f t="shared" si="12"/>
        <v>0</v>
      </c>
      <c r="T35" s="20">
        <f t="shared" si="27"/>
        <v>0</v>
      </c>
    </row>
    <row r="36" spans="1:20" ht="15.75">
      <c r="A36" s="15">
        <f t="shared" si="13"/>
        <v>0</v>
      </c>
      <c r="B36" s="15">
        <f t="shared" si="13"/>
        <v>0</v>
      </c>
      <c r="C36" s="288">
        <f t="shared" si="13"/>
        <v>0</v>
      </c>
      <c r="D36" s="249">
        <f t="shared" si="17"/>
        <v>0</v>
      </c>
      <c r="E36" s="250">
        <f t="shared" si="14"/>
        <v>0</v>
      </c>
      <c r="F36" s="302">
        <f t="shared" si="18"/>
        <v>52</v>
      </c>
      <c r="G36" s="307">
        <f t="shared" si="7"/>
        <v>0</v>
      </c>
      <c r="H36" s="282">
        <f t="shared" si="15"/>
        <v>0</v>
      </c>
      <c r="I36" s="289">
        <f t="shared" si="19"/>
        <v>0</v>
      </c>
      <c r="J36" s="20">
        <f t="shared" si="16"/>
        <v>0</v>
      </c>
      <c r="K36" s="20">
        <f t="shared" si="20"/>
        <v>0</v>
      </c>
      <c r="L36" s="32">
        <f t="shared" si="21"/>
        <v>0</v>
      </c>
      <c r="M36" s="251">
        <f t="shared" si="22"/>
        <v>0</v>
      </c>
      <c r="N36" s="32">
        <f t="shared" si="8"/>
        <v>0</v>
      </c>
      <c r="O36" s="20">
        <f t="shared" si="23"/>
        <v>0</v>
      </c>
      <c r="P36" s="20">
        <f t="shared" si="24"/>
        <v>0</v>
      </c>
      <c r="Q36" s="20">
        <f t="shared" si="25"/>
        <v>0</v>
      </c>
      <c r="R36" s="252">
        <f t="shared" si="26"/>
        <v>0</v>
      </c>
      <c r="S36" s="20">
        <f t="shared" si="12"/>
        <v>0</v>
      </c>
      <c r="T36" s="20">
        <f t="shared" si="27"/>
        <v>0</v>
      </c>
    </row>
    <row r="37" spans="1:20" ht="15.75">
      <c r="A37" s="15">
        <f t="shared" si="13"/>
        <v>0</v>
      </c>
      <c r="B37" s="15">
        <f t="shared" si="13"/>
        <v>0</v>
      </c>
      <c r="C37" s="288">
        <f t="shared" si="13"/>
        <v>0</v>
      </c>
      <c r="D37" s="249">
        <f t="shared" si="17"/>
        <v>0</v>
      </c>
      <c r="E37" s="250">
        <f t="shared" si="14"/>
        <v>0</v>
      </c>
      <c r="F37" s="302">
        <f t="shared" si="18"/>
        <v>52</v>
      </c>
      <c r="G37" s="307">
        <f t="shared" si="7"/>
        <v>0</v>
      </c>
      <c r="H37" s="282">
        <f t="shared" si="15"/>
        <v>0</v>
      </c>
      <c r="I37" s="289">
        <f t="shared" si="19"/>
        <v>0</v>
      </c>
      <c r="J37" s="20">
        <f t="shared" si="16"/>
        <v>0</v>
      </c>
      <c r="K37" s="20">
        <f t="shared" si="20"/>
        <v>0</v>
      </c>
      <c r="L37" s="32">
        <f t="shared" si="21"/>
        <v>0</v>
      </c>
      <c r="M37" s="251">
        <f t="shared" si="22"/>
        <v>0</v>
      </c>
      <c r="N37" s="32">
        <f t="shared" si="8"/>
        <v>0</v>
      </c>
      <c r="O37" s="20">
        <f t="shared" si="23"/>
        <v>0</v>
      </c>
      <c r="P37" s="20">
        <f t="shared" si="24"/>
        <v>0</v>
      </c>
      <c r="Q37" s="20">
        <f t="shared" si="25"/>
        <v>0</v>
      </c>
      <c r="R37" s="252">
        <f t="shared" si="26"/>
        <v>0</v>
      </c>
      <c r="S37" s="20">
        <f t="shared" si="12"/>
        <v>0</v>
      </c>
      <c r="T37" s="20">
        <f t="shared" si="27"/>
        <v>0</v>
      </c>
    </row>
    <row r="38" spans="1:20" ht="15.75">
      <c r="A38" s="15">
        <f t="shared" si="13"/>
        <v>0</v>
      </c>
      <c r="B38" s="15">
        <f t="shared" si="13"/>
        <v>0</v>
      </c>
      <c r="C38" s="288">
        <f t="shared" si="13"/>
        <v>0</v>
      </c>
      <c r="D38" s="249">
        <f t="shared" si="17"/>
        <v>0</v>
      </c>
      <c r="E38" s="250">
        <f t="shared" si="14"/>
        <v>0</v>
      </c>
      <c r="F38" s="302">
        <f t="shared" si="18"/>
        <v>52</v>
      </c>
      <c r="G38" s="307">
        <f t="shared" si="7"/>
        <v>0</v>
      </c>
      <c r="H38" s="282">
        <f t="shared" si="15"/>
        <v>0</v>
      </c>
      <c r="I38" s="289">
        <f t="shared" si="19"/>
        <v>0</v>
      </c>
      <c r="J38" s="20">
        <f t="shared" si="16"/>
        <v>0</v>
      </c>
      <c r="K38" s="20">
        <f t="shared" si="20"/>
        <v>0</v>
      </c>
      <c r="L38" s="32">
        <f t="shared" si="21"/>
        <v>0</v>
      </c>
      <c r="M38" s="251">
        <f t="shared" si="22"/>
        <v>0</v>
      </c>
      <c r="N38" s="32">
        <f t="shared" si="8"/>
        <v>0</v>
      </c>
      <c r="O38" s="20">
        <f t="shared" si="23"/>
        <v>0</v>
      </c>
      <c r="P38" s="20">
        <f t="shared" si="24"/>
        <v>0</v>
      </c>
      <c r="Q38" s="20">
        <f t="shared" si="25"/>
        <v>0</v>
      </c>
      <c r="R38" s="252">
        <f t="shared" si="26"/>
        <v>0</v>
      </c>
      <c r="S38" s="20">
        <f t="shared" si="12"/>
        <v>0</v>
      </c>
      <c r="T38" s="20">
        <f t="shared" si="27"/>
        <v>0</v>
      </c>
    </row>
    <row r="39" spans="1:20" ht="15.75">
      <c r="A39" s="15">
        <f t="shared" si="13"/>
        <v>0</v>
      </c>
      <c r="B39" s="15">
        <f t="shared" si="13"/>
        <v>0</v>
      </c>
      <c r="C39" s="288">
        <f t="shared" si="13"/>
        <v>0</v>
      </c>
      <c r="D39" s="249">
        <f t="shared" si="17"/>
        <v>0</v>
      </c>
      <c r="E39" s="250">
        <f t="shared" si="14"/>
        <v>0</v>
      </c>
      <c r="F39" s="302">
        <f t="shared" si="18"/>
        <v>52</v>
      </c>
      <c r="G39" s="307">
        <f t="shared" si="7"/>
        <v>0</v>
      </c>
      <c r="H39" s="282">
        <f t="shared" si="15"/>
        <v>0</v>
      </c>
      <c r="I39" s="289">
        <f t="shared" si="19"/>
        <v>0</v>
      </c>
      <c r="J39" s="20">
        <f t="shared" si="16"/>
        <v>0</v>
      </c>
      <c r="K39" s="20">
        <f t="shared" si="20"/>
        <v>0</v>
      </c>
      <c r="L39" s="32">
        <f t="shared" si="21"/>
        <v>0</v>
      </c>
      <c r="M39" s="251">
        <f t="shared" si="22"/>
        <v>0</v>
      </c>
      <c r="N39" s="32">
        <f t="shared" si="8"/>
        <v>0</v>
      </c>
      <c r="O39" s="20">
        <f t="shared" si="23"/>
        <v>0</v>
      </c>
      <c r="P39" s="20">
        <f t="shared" si="24"/>
        <v>0</v>
      </c>
      <c r="Q39" s="20">
        <f t="shared" si="25"/>
        <v>0</v>
      </c>
      <c r="R39" s="252">
        <f t="shared" si="26"/>
        <v>0</v>
      </c>
      <c r="S39" s="20">
        <f t="shared" si="12"/>
        <v>0</v>
      </c>
      <c r="T39" s="20">
        <f t="shared" si="27"/>
        <v>0</v>
      </c>
    </row>
    <row r="40" spans="1:20" ht="15.75">
      <c r="A40" s="15">
        <f t="shared" si="13"/>
        <v>0</v>
      </c>
      <c r="B40" s="15">
        <f t="shared" si="13"/>
        <v>0</v>
      </c>
      <c r="C40" s="288">
        <f t="shared" si="13"/>
        <v>0</v>
      </c>
      <c r="D40" s="249">
        <f t="shared" si="17"/>
        <v>0</v>
      </c>
      <c r="E40" s="250">
        <f t="shared" si="14"/>
        <v>0</v>
      </c>
      <c r="F40" s="302">
        <f t="shared" si="18"/>
        <v>52</v>
      </c>
      <c r="G40" s="307">
        <f t="shared" si="7"/>
        <v>0</v>
      </c>
      <c r="H40" s="282">
        <f t="shared" si="15"/>
        <v>0</v>
      </c>
      <c r="I40" s="289">
        <f t="shared" si="19"/>
        <v>0</v>
      </c>
      <c r="J40" s="20">
        <f t="shared" si="16"/>
        <v>0</v>
      </c>
      <c r="K40" s="20">
        <f t="shared" si="20"/>
        <v>0</v>
      </c>
      <c r="L40" s="32">
        <f t="shared" si="21"/>
        <v>0</v>
      </c>
      <c r="M40" s="251">
        <f t="shared" si="22"/>
        <v>0</v>
      </c>
      <c r="N40" s="32">
        <f t="shared" si="8"/>
        <v>0</v>
      </c>
      <c r="O40" s="20">
        <f t="shared" si="23"/>
        <v>0</v>
      </c>
      <c r="P40" s="20">
        <f t="shared" si="24"/>
        <v>0</v>
      </c>
      <c r="Q40" s="20">
        <f t="shared" si="25"/>
        <v>0</v>
      </c>
      <c r="R40" s="252">
        <f t="shared" si="26"/>
        <v>0</v>
      </c>
      <c r="S40" s="20">
        <f t="shared" si="12"/>
        <v>0</v>
      </c>
      <c r="T40" s="20">
        <f t="shared" si="27"/>
        <v>0</v>
      </c>
    </row>
    <row r="41" spans="1:20" ht="15.75">
      <c r="A41" s="15">
        <f t="shared" si="13"/>
        <v>0</v>
      </c>
      <c r="B41" s="15">
        <f t="shared" si="13"/>
        <v>0</v>
      </c>
      <c r="C41" s="288">
        <f t="shared" si="13"/>
        <v>0</v>
      </c>
      <c r="D41" s="249">
        <f t="shared" si="17"/>
        <v>0</v>
      </c>
      <c r="E41" s="250">
        <f t="shared" si="14"/>
        <v>0</v>
      </c>
      <c r="F41" s="302">
        <f t="shared" si="18"/>
        <v>52</v>
      </c>
      <c r="G41" s="307">
        <f t="shared" si="7"/>
        <v>0</v>
      </c>
      <c r="H41" s="282">
        <f t="shared" si="15"/>
        <v>0</v>
      </c>
      <c r="I41" s="289">
        <f t="shared" si="19"/>
        <v>0</v>
      </c>
      <c r="J41" s="20">
        <f t="shared" si="16"/>
        <v>0</v>
      </c>
      <c r="K41" s="20">
        <f t="shared" si="20"/>
        <v>0</v>
      </c>
      <c r="L41" s="32">
        <f t="shared" si="21"/>
        <v>0</v>
      </c>
      <c r="M41" s="251">
        <f t="shared" si="22"/>
        <v>0</v>
      </c>
      <c r="N41" s="32">
        <f t="shared" si="8"/>
        <v>0</v>
      </c>
      <c r="O41" s="20">
        <f t="shared" si="23"/>
        <v>0</v>
      </c>
      <c r="P41" s="20">
        <f t="shared" si="24"/>
        <v>0</v>
      </c>
      <c r="Q41" s="20">
        <f t="shared" si="25"/>
        <v>0</v>
      </c>
      <c r="R41" s="252">
        <f t="shared" si="26"/>
        <v>0</v>
      </c>
      <c r="S41" s="20">
        <f t="shared" si="12"/>
        <v>0</v>
      </c>
      <c r="T41" s="20">
        <f t="shared" si="27"/>
        <v>0</v>
      </c>
    </row>
    <row r="42" spans="1:20" ht="15.75">
      <c r="A42" s="15">
        <f aca="true" t="shared" si="28" ref="A42:C43">+A25</f>
        <v>0</v>
      </c>
      <c r="B42" s="15">
        <f t="shared" si="28"/>
        <v>0</v>
      </c>
      <c r="C42" s="288">
        <f t="shared" si="28"/>
        <v>0</v>
      </c>
      <c r="D42" s="249">
        <f t="shared" si="17"/>
        <v>0</v>
      </c>
      <c r="E42" s="250">
        <f t="shared" si="14"/>
        <v>0</v>
      </c>
      <c r="F42" s="302">
        <f t="shared" si="18"/>
        <v>52</v>
      </c>
      <c r="G42" s="307">
        <f t="shared" si="7"/>
        <v>0</v>
      </c>
      <c r="H42" s="282">
        <f t="shared" si="15"/>
        <v>0</v>
      </c>
      <c r="I42" s="289">
        <f t="shared" si="19"/>
        <v>0</v>
      </c>
      <c r="J42" s="20">
        <f t="shared" si="16"/>
        <v>0</v>
      </c>
      <c r="K42" s="20">
        <f t="shared" si="20"/>
        <v>0</v>
      </c>
      <c r="L42" s="32">
        <f t="shared" si="21"/>
        <v>0</v>
      </c>
      <c r="M42" s="251">
        <f t="shared" si="22"/>
        <v>0</v>
      </c>
      <c r="N42" s="32">
        <f t="shared" si="8"/>
        <v>0</v>
      </c>
      <c r="O42" s="20">
        <f t="shared" si="23"/>
        <v>0</v>
      </c>
      <c r="P42" s="20">
        <f t="shared" si="24"/>
        <v>0</v>
      </c>
      <c r="Q42" s="20">
        <f t="shared" si="25"/>
        <v>0</v>
      </c>
      <c r="R42" s="252">
        <f t="shared" si="26"/>
        <v>0</v>
      </c>
      <c r="S42" s="20">
        <f t="shared" si="12"/>
        <v>0</v>
      </c>
      <c r="T42" s="20">
        <f t="shared" si="27"/>
        <v>0</v>
      </c>
    </row>
    <row r="43" spans="1:20" ht="15.75">
      <c r="A43" s="15">
        <f t="shared" si="28"/>
        <v>0</v>
      </c>
      <c r="B43" s="15">
        <f t="shared" si="28"/>
        <v>0</v>
      </c>
      <c r="C43" s="288">
        <f t="shared" si="28"/>
        <v>0</v>
      </c>
      <c r="D43" s="249">
        <f t="shared" si="17"/>
        <v>0</v>
      </c>
      <c r="E43" s="250">
        <f t="shared" si="14"/>
        <v>0</v>
      </c>
      <c r="F43" s="302">
        <f t="shared" si="18"/>
        <v>52</v>
      </c>
      <c r="G43" s="307">
        <f t="shared" si="7"/>
        <v>0</v>
      </c>
      <c r="H43" s="282">
        <f t="shared" si="15"/>
        <v>0</v>
      </c>
      <c r="I43" s="289">
        <f t="shared" si="19"/>
        <v>0</v>
      </c>
      <c r="J43" s="20">
        <f t="shared" si="16"/>
        <v>0</v>
      </c>
      <c r="K43" s="20">
        <f t="shared" si="20"/>
        <v>0</v>
      </c>
      <c r="L43" s="32">
        <f t="shared" si="21"/>
        <v>0</v>
      </c>
      <c r="M43" s="251">
        <f t="shared" si="22"/>
        <v>0</v>
      </c>
      <c r="N43" s="32">
        <f t="shared" si="8"/>
        <v>0</v>
      </c>
      <c r="O43" s="20">
        <f t="shared" si="23"/>
        <v>0</v>
      </c>
      <c r="P43" s="20">
        <f t="shared" si="24"/>
        <v>0</v>
      </c>
      <c r="Q43" s="20">
        <f t="shared" si="25"/>
        <v>0</v>
      </c>
      <c r="R43" s="252">
        <f t="shared" si="26"/>
        <v>0</v>
      </c>
      <c r="S43" s="20">
        <f t="shared" si="12"/>
        <v>0</v>
      </c>
      <c r="T43" s="20">
        <f t="shared" si="27"/>
        <v>0</v>
      </c>
    </row>
    <row r="44" spans="1:20" ht="15.75">
      <c r="A44" s="15">
        <f aca="true" t="shared" si="29" ref="A44:C47">+A27</f>
        <v>0</v>
      </c>
      <c r="B44" s="15">
        <f t="shared" si="29"/>
        <v>0</v>
      </c>
      <c r="C44" s="288">
        <f t="shared" si="29"/>
        <v>0</v>
      </c>
      <c r="D44" s="249">
        <f t="shared" si="17"/>
        <v>0</v>
      </c>
      <c r="E44" s="250">
        <f t="shared" si="14"/>
        <v>0</v>
      </c>
      <c r="F44" s="302">
        <f t="shared" si="18"/>
        <v>52</v>
      </c>
      <c r="G44" s="307">
        <f t="shared" si="7"/>
        <v>0</v>
      </c>
      <c r="H44" s="282">
        <f t="shared" si="15"/>
        <v>0</v>
      </c>
      <c r="I44" s="289">
        <f t="shared" si="19"/>
        <v>0</v>
      </c>
      <c r="J44" s="20">
        <f t="shared" si="16"/>
        <v>0</v>
      </c>
      <c r="K44" s="20">
        <f t="shared" si="20"/>
        <v>0</v>
      </c>
      <c r="L44" s="32">
        <f>ROUND(IF(C44="c",J44*$J$54,0),0)</f>
        <v>0</v>
      </c>
      <c r="M44" s="251">
        <f>ROUND(SUM(IF(C44="n",J44*$J$53,0)),0)</f>
        <v>0</v>
      </c>
      <c r="N44" s="32">
        <f>D44*1820</f>
        <v>0</v>
      </c>
      <c r="O44" s="20">
        <f>ROUND(IF(I44&gt;0,VLOOKUP(I44,$F$57:$L$59,4),0)*H44,0)</f>
        <v>0</v>
      </c>
      <c r="P44" s="20">
        <f>ROUND(IF(I44&gt;0,VLOOKUP(I44,$F$62:$L$64,4),0)*H44,0)</f>
        <v>0</v>
      </c>
      <c r="Q44" s="20">
        <f>IF(N44&gt;=35000,O44,P44)</f>
        <v>0</v>
      </c>
      <c r="R44" s="252">
        <f>ROUND(J44*$J$51,0)</f>
        <v>0</v>
      </c>
      <c r="S44" s="20">
        <f>SUM(K44+L44+M44+Q44+R44)</f>
        <v>0</v>
      </c>
      <c r="T44" s="20">
        <f>(J44+S44)</f>
        <v>0</v>
      </c>
    </row>
    <row r="45" spans="1:20" ht="15.75">
      <c r="A45" s="15">
        <f t="shared" si="29"/>
        <v>0</v>
      </c>
      <c r="B45" s="15">
        <f t="shared" si="29"/>
        <v>0</v>
      </c>
      <c r="C45" s="288">
        <f t="shared" si="29"/>
        <v>0</v>
      </c>
      <c r="D45" s="249">
        <f t="shared" si="17"/>
        <v>0</v>
      </c>
      <c r="E45" s="250">
        <f t="shared" si="14"/>
        <v>0</v>
      </c>
      <c r="F45" s="302">
        <f t="shared" si="18"/>
        <v>52</v>
      </c>
      <c r="G45" s="307">
        <f t="shared" si="7"/>
        <v>0</v>
      </c>
      <c r="H45" s="282">
        <f t="shared" si="15"/>
        <v>0</v>
      </c>
      <c r="I45" s="289">
        <f t="shared" si="19"/>
        <v>0</v>
      </c>
      <c r="J45" s="20">
        <f t="shared" si="16"/>
        <v>0</v>
      </c>
      <c r="K45" s="20">
        <f t="shared" si="20"/>
        <v>0</v>
      </c>
      <c r="L45" s="32">
        <f>ROUND(IF(C45="c",J45*$J$54,0),0)</f>
        <v>0</v>
      </c>
      <c r="M45" s="251">
        <f>ROUND(SUM(IF(C45="n",J45*$J$53,0)),0)</f>
        <v>0</v>
      </c>
      <c r="N45" s="32">
        <f>D45*1820</f>
        <v>0</v>
      </c>
      <c r="O45" s="20">
        <f>ROUND(IF(I45&gt;0,VLOOKUP(I45,$F$57:$L$59,4),0)*H45,0)</f>
        <v>0</v>
      </c>
      <c r="P45" s="20">
        <f>ROUND(IF(I45&gt;0,VLOOKUP(I45,$F$62:$L$64,4),0)*H45,0)</f>
        <v>0</v>
      </c>
      <c r="Q45" s="20">
        <f>IF(N45&gt;=35000,O45,P45)</f>
        <v>0</v>
      </c>
      <c r="R45" s="252">
        <f>ROUND(J45*$J$51,0)</f>
        <v>0</v>
      </c>
      <c r="S45" s="20">
        <f>SUM(K45+L45+M45+Q45+R45)</f>
        <v>0</v>
      </c>
      <c r="T45" s="20">
        <f>(J45+S45)</f>
        <v>0</v>
      </c>
    </row>
    <row r="46" spans="1:20" ht="15.75">
      <c r="A46" s="15">
        <f t="shared" si="29"/>
        <v>0</v>
      </c>
      <c r="B46" s="15">
        <f t="shared" si="29"/>
        <v>0</v>
      </c>
      <c r="C46" s="288">
        <f t="shared" si="29"/>
        <v>0</v>
      </c>
      <c r="D46" s="249">
        <f t="shared" si="17"/>
        <v>0</v>
      </c>
      <c r="E46" s="250">
        <f t="shared" si="14"/>
        <v>0</v>
      </c>
      <c r="F46" s="302">
        <f t="shared" si="18"/>
        <v>52</v>
      </c>
      <c r="G46" s="307">
        <f t="shared" si="7"/>
        <v>0</v>
      </c>
      <c r="H46" s="282">
        <f t="shared" si="15"/>
        <v>0</v>
      </c>
      <c r="I46" s="289">
        <f t="shared" si="19"/>
        <v>0</v>
      </c>
      <c r="J46" s="20">
        <f t="shared" si="16"/>
        <v>0</v>
      </c>
      <c r="K46" s="20">
        <f t="shared" si="20"/>
        <v>0</v>
      </c>
      <c r="L46" s="32">
        <f>ROUND(IF(C46="c",J46*$J$54,0),0)</f>
        <v>0</v>
      </c>
      <c r="M46" s="251">
        <f>ROUND(SUM(IF(C46="n",J46*$J$53,0)),0)</f>
        <v>0</v>
      </c>
      <c r="N46" s="32">
        <f>D46*1820</f>
        <v>0</v>
      </c>
      <c r="O46" s="20">
        <f>ROUND(IF(I46&gt;0,VLOOKUP(I46,$F$57:$L$59,4),0)*H46,0)</f>
        <v>0</v>
      </c>
      <c r="P46" s="20">
        <f>ROUND(IF(I46&gt;0,VLOOKUP(I46,$F$62:$L$64,4),0)*H46,0)</f>
        <v>0</v>
      </c>
      <c r="Q46" s="20">
        <f>IF(N46&gt;=35000,O46,P46)</f>
        <v>0</v>
      </c>
      <c r="R46" s="252">
        <f>ROUND(J46*$J$51,0)</f>
        <v>0</v>
      </c>
      <c r="S46" s="20">
        <f>SUM(K46+L46+M46+Q46+R46)</f>
        <v>0</v>
      </c>
      <c r="T46" s="20">
        <f>(J46+S46)</f>
        <v>0</v>
      </c>
    </row>
    <row r="47" spans="1:20" ht="15.75">
      <c r="A47" s="15">
        <f t="shared" si="29"/>
        <v>0</v>
      </c>
      <c r="B47" s="15">
        <f t="shared" si="29"/>
        <v>0</v>
      </c>
      <c r="C47" s="288">
        <f t="shared" si="29"/>
        <v>0</v>
      </c>
      <c r="D47" s="249">
        <f t="shared" si="17"/>
        <v>0</v>
      </c>
      <c r="E47" s="250">
        <f t="shared" si="14"/>
        <v>0</v>
      </c>
      <c r="F47" s="302">
        <f t="shared" si="18"/>
        <v>52</v>
      </c>
      <c r="G47" s="307">
        <f t="shared" si="7"/>
        <v>0</v>
      </c>
      <c r="H47" s="282">
        <f t="shared" si="15"/>
        <v>0</v>
      </c>
      <c r="I47" s="289">
        <f t="shared" si="19"/>
        <v>0</v>
      </c>
      <c r="J47" s="20">
        <f t="shared" si="16"/>
        <v>0</v>
      </c>
      <c r="K47" s="20">
        <f t="shared" si="20"/>
        <v>0</v>
      </c>
      <c r="L47" s="32">
        <f>ROUND(IF(C47="c",J47*$J$54,0),0)</f>
        <v>0</v>
      </c>
      <c r="M47" s="251">
        <f>ROUND(SUM(IF(C47="n",J47*$J$53,0)),0)</f>
        <v>0</v>
      </c>
      <c r="N47" s="32">
        <f>D47*1820</f>
        <v>0</v>
      </c>
      <c r="O47" s="20">
        <f>ROUND(IF(I47&gt;0,VLOOKUP(I47,$F$57:$L$59,4),0)*H47,0)</f>
        <v>0</v>
      </c>
      <c r="P47" s="20">
        <f>ROUND(IF(I47&gt;0,VLOOKUP(I47,$F$62:$L$64,4),0)*H47,0)</f>
        <v>0</v>
      </c>
      <c r="Q47" s="20">
        <f>IF(N47&gt;=35000,O47,P47)</f>
        <v>0</v>
      </c>
      <c r="R47" s="252">
        <f>ROUND(J47*$J$51,0)</f>
        <v>0</v>
      </c>
      <c r="S47" s="20">
        <f>SUM(K47+L47+M47+Q47+R47)</f>
        <v>0</v>
      </c>
      <c r="T47" s="20">
        <f>(J47+S47)</f>
        <v>0</v>
      </c>
    </row>
    <row r="48" spans="1:20" ht="32.25" customHeight="1">
      <c r="A48" s="21" t="s">
        <v>21</v>
      </c>
      <c r="B48" s="21"/>
      <c r="C48" s="14"/>
      <c r="D48" s="21"/>
      <c r="E48" s="21"/>
      <c r="F48" s="21"/>
      <c r="G48" s="309">
        <f>SUM(G15:G47)</f>
        <v>0</v>
      </c>
      <c r="H48" s="21"/>
      <c r="I48" s="152"/>
      <c r="J48" s="20">
        <f aca="true" t="shared" si="30" ref="J48:S48">SUM(J14:J43)</f>
        <v>0</v>
      </c>
      <c r="K48" s="20">
        <f t="shared" si="30"/>
        <v>0</v>
      </c>
      <c r="L48" s="20">
        <f t="shared" si="30"/>
        <v>0</v>
      </c>
      <c r="M48" s="20">
        <f t="shared" si="30"/>
        <v>0</v>
      </c>
      <c r="N48" s="254"/>
      <c r="O48" s="254"/>
      <c r="P48" s="254"/>
      <c r="Q48" s="254">
        <f t="shared" si="30"/>
        <v>0</v>
      </c>
      <c r="R48" s="20">
        <f t="shared" si="30"/>
        <v>0</v>
      </c>
      <c r="S48" s="20">
        <f t="shared" si="30"/>
        <v>0</v>
      </c>
      <c r="T48" s="20">
        <f>(J48+S48)</f>
        <v>0</v>
      </c>
    </row>
    <row r="49" spans="1:20" ht="16.5" thickBot="1">
      <c r="A49" s="22" t="s">
        <v>22</v>
      </c>
      <c r="C49" s="23"/>
      <c r="D49" s="11"/>
      <c r="E49" s="11"/>
      <c r="F49" s="11"/>
      <c r="G49" s="11"/>
      <c r="H49" s="11"/>
      <c r="I49" s="11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:20" ht="16.5" thickBot="1">
      <c r="A50" s="257" t="s">
        <v>246</v>
      </c>
      <c r="B50" s="242"/>
      <c r="C50" s="243"/>
      <c r="D50" s="244"/>
      <c r="E50" s="11"/>
      <c r="F50" s="258" t="s">
        <v>294</v>
      </c>
      <c r="G50" s="259"/>
      <c r="H50" s="278"/>
      <c r="I50" s="279"/>
      <c r="J50" s="245"/>
      <c r="K50" s="245"/>
      <c r="L50" s="247" t="s">
        <v>228</v>
      </c>
      <c r="M50" s="280"/>
      <c r="N50" s="269"/>
      <c r="O50" s="269"/>
      <c r="P50" s="269"/>
      <c r="Q50" s="24"/>
      <c r="R50" s="24"/>
      <c r="S50" s="24"/>
      <c r="T50" s="24"/>
    </row>
    <row r="51" spans="1:20" s="27" customFormat="1" ht="15.75">
      <c r="A51" s="236" t="s">
        <v>23</v>
      </c>
      <c r="B51" s="71"/>
      <c r="C51" s="72">
        <v>0.038</v>
      </c>
      <c r="D51" s="237"/>
      <c r="E51" s="25"/>
      <c r="F51" s="236" t="s">
        <v>23</v>
      </c>
      <c r="G51" s="71"/>
      <c r="H51" s="28"/>
      <c r="I51" s="28"/>
      <c r="J51" s="72">
        <v>0.038</v>
      </c>
      <c r="K51" s="71"/>
      <c r="L51" s="246" t="s">
        <v>229</v>
      </c>
      <c r="M51" s="236"/>
      <c r="N51" s="71"/>
      <c r="O51" s="71"/>
      <c r="P51" s="71"/>
      <c r="Q51" s="25"/>
      <c r="R51" s="25"/>
      <c r="S51" s="25"/>
      <c r="T51" s="25"/>
    </row>
    <row r="52" spans="1:20" s="27" customFormat="1" ht="15.75">
      <c r="A52" s="236" t="s">
        <v>24</v>
      </c>
      <c r="B52" s="71"/>
      <c r="C52" s="72">
        <v>0.0765</v>
      </c>
      <c r="D52" s="237"/>
      <c r="E52" s="25"/>
      <c r="F52" s="236" t="s">
        <v>24</v>
      </c>
      <c r="G52" s="71"/>
      <c r="H52" s="28"/>
      <c r="I52" s="28"/>
      <c r="J52" s="72">
        <v>0.0765</v>
      </c>
      <c r="K52" s="71"/>
      <c r="L52" s="246" t="s">
        <v>230</v>
      </c>
      <c r="M52" s="236"/>
      <c r="N52" s="71"/>
      <c r="O52" s="71"/>
      <c r="P52" s="71"/>
      <c r="Q52" s="25"/>
      <c r="R52" s="25"/>
      <c r="S52" s="25"/>
      <c r="T52" s="25"/>
    </row>
    <row r="53" spans="1:20" s="27" customFormat="1" ht="15.75">
      <c r="A53" s="236" t="s">
        <v>25</v>
      </c>
      <c r="B53" s="71"/>
      <c r="C53" s="72">
        <v>0.09</v>
      </c>
      <c r="D53" s="237"/>
      <c r="E53" s="25"/>
      <c r="F53" s="236" t="s">
        <v>25</v>
      </c>
      <c r="G53" s="71"/>
      <c r="H53" s="28"/>
      <c r="I53" s="28"/>
      <c r="J53" s="72">
        <v>0.09</v>
      </c>
      <c r="K53" s="71"/>
      <c r="L53" s="246" t="s">
        <v>231</v>
      </c>
      <c r="M53" s="236"/>
      <c r="N53" s="71"/>
      <c r="O53" s="71"/>
      <c r="P53" s="71"/>
      <c r="Q53" s="25"/>
      <c r="R53" s="25"/>
      <c r="S53" s="25"/>
      <c r="T53" s="25"/>
    </row>
    <row r="54" spans="1:20" s="27" customFormat="1" ht="15.75">
      <c r="A54" s="236" t="s">
        <v>285</v>
      </c>
      <c r="B54" s="71"/>
      <c r="C54" s="72">
        <v>0.2113</v>
      </c>
      <c r="D54" s="237"/>
      <c r="E54" s="25"/>
      <c r="F54" s="236" t="s">
        <v>295</v>
      </c>
      <c r="G54" s="71"/>
      <c r="H54" s="28"/>
      <c r="I54" s="28"/>
      <c r="J54" s="72">
        <v>0.2113</v>
      </c>
      <c r="K54" s="71"/>
      <c r="L54" s="246" t="s">
        <v>232</v>
      </c>
      <c r="M54" s="236"/>
      <c r="N54" s="71"/>
      <c r="O54" s="71"/>
      <c r="P54" s="71"/>
      <c r="Q54" s="25"/>
      <c r="R54" s="25"/>
      <c r="S54" s="25"/>
      <c r="T54" s="25"/>
    </row>
    <row r="55" spans="1:20" s="27" customFormat="1" ht="20.25" customHeight="1" thickBot="1">
      <c r="A55" s="238"/>
      <c r="B55" s="239"/>
      <c r="C55" s="240"/>
      <c r="D55" s="241"/>
      <c r="E55" s="25"/>
      <c r="F55" s="238"/>
      <c r="G55" s="239"/>
      <c r="H55" s="240"/>
      <c r="I55" s="240"/>
      <c r="J55" s="240"/>
      <c r="K55" s="240"/>
      <c r="L55" s="281">
        <v>0.035</v>
      </c>
      <c r="M55" s="281"/>
      <c r="N55" s="270"/>
      <c r="O55" s="270"/>
      <c r="P55" s="270"/>
      <c r="Q55" s="25"/>
      <c r="R55" s="25"/>
      <c r="S55" s="25"/>
      <c r="T55" s="25"/>
    </row>
    <row r="56" spans="1:20" s="27" customFormat="1" ht="48" customHeight="1">
      <c r="A56" s="414" t="s">
        <v>296</v>
      </c>
      <c r="B56" s="417"/>
      <c r="C56" s="417"/>
      <c r="D56" s="418"/>
      <c r="E56" s="267"/>
      <c r="F56" s="414" t="s">
        <v>298</v>
      </c>
      <c r="G56" s="415"/>
      <c r="H56" s="415"/>
      <c r="I56" s="415"/>
      <c r="J56" s="415"/>
      <c r="K56" s="416"/>
      <c r="L56" s="419" t="s">
        <v>245</v>
      </c>
      <c r="M56" s="426"/>
      <c r="N56" s="256"/>
      <c r="O56" s="256"/>
      <c r="P56" s="256"/>
      <c r="Q56" s="25"/>
      <c r="R56" s="25"/>
      <c r="S56" s="25"/>
      <c r="T56" s="25"/>
    </row>
    <row r="57" spans="1:16" s="27" customFormat="1" ht="21" customHeight="1">
      <c r="A57" s="200">
        <v>1</v>
      </c>
      <c r="B57" s="181" t="s">
        <v>235</v>
      </c>
      <c r="C57" s="274" t="s">
        <v>28</v>
      </c>
      <c r="D57" s="199">
        <v>5611</v>
      </c>
      <c r="F57" s="200">
        <v>1</v>
      </c>
      <c r="G57" s="181" t="s">
        <v>235</v>
      </c>
      <c r="H57" s="274" t="s">
        <v>28</v>
      </c>
      <c r="I57" s="194">
        <f>+D57*(1+L59)</f>
        <v>5891.55</v>
      </c>
      <c r="J57" s="271"/>
      <c r="L57" s="420"/>
      <c r="M57" s="427"/>
      <c r="N57" s="255"/>
      <c r="O57" s="255"/>
      <c r="P57" s="255"/>
    </row>
    <row r="58" spans="1:16" s="27" customFormat="1" ht="16.5" customHeight="1">
      <c r="A58" s="200">
        <v>2</v>
      </c>
      <c r="B58" s="181" t="s">
        <v>235</v>
      </c>
      <c r="C58" s="274" t="s">
        <v>27</v>
      </c>
      <c r="D58" s="199">
        <v>15682</v>
      </c>
      <c r="F58" s="200">
        <v>2</v>
      </c>
      <c r="G58" s="181" t="s">
        <v>235</v>
      </c>
      <c r="H58" s="274" t="s">
        <v>27</v>
      </c>
      <c r="I58" s="194">
        <f>+D58*(1+L59)</f>
        <v>16466.100000000002</v>
      </c>
      <c r="J58" s="271"/>
      <c r="L58" s="420"/>
      <c r="M58" s="427"/>
      <c r="N58" s="255"/>
      <c r="O58" s="255"/>
      <c r="P58" s="255"/>
    </row>
    <row r="59" spans="1:16" s="27" customFormat="1" ht="33" customHeight="1" thickBot="1">
      <c r="A59" s="195">
        <v>3</v>
      </c>
      <c r="B59" s="196" t="s">
        <v>195</v>
      </c>
      <c r="C59" s="275" t="s">
        <v>198</v>
      </c>
      <c r="D59" s="198">
        <v>997</v>
      </c>
      <c r="F59" s="195">
        <v>3</v>
      </c>
      <c r="G59" s="272" t="s">
        <v>195</v>
      </c>
      <c r="H59" s="275" t="s">
        <v>198</v>
      </c>
      <c r="I59" s="263">
        <f>+D59*(1+L59)</f>
        <v>1046.8500000000001</v>
      </c>
      <c r="J59" s="273"/>
      <c r="K59" s="239"/>
      <c r="L59" s="248">
        <v>0.05</v>
      </c>
      <c r="M59" s="281"/>
      <c r="N59" s="255"/>
      <c r="O59" s="255"/>
      <c r="P59" s="255"/>
    </row>
    <row r="60" spans="1:4" s="27" customFormat="1" ht="13.5" thickBot="1">
      <c r="A60" s="28"/>
      <c r="B60" s="29"/>
      <c r="C60" s="28"/>
      <c r="D60" s="35"/>
    </row>
    <row r="61" spans="1:13" s="27" customFormat="1" ht="48" customHeight="1">
      <c r="A61" s="414" t="s">
        <v>297</v>
      </c>
      <c r="B61" s="417"/>
      <c r="C61" s="417"/>
      <c r="D61" s="418"/>
      <c r="E61" s="267"/>
      <c r="F61" s="414" t="s">
        <v>305</v>
      </c>
      <c r="G61" s="415"/>
      <c r="H61" s="415"/>
      <c r="I61" s="415"/>
      <c r="J61" s="415"/>
      <c r="K61" s="416"/>
      <c r="L61" s="419" t="s">
        <v>245</v>
      </c>
      <c r="M61" s="426"/>
    </row>
    <row r="62" spans="1:13" s="27" customFormat="1" ht="20.25" customHeight="1">
      <c r="A62" s="200">
        <v>1</v>
      </c>
      <c r="B62" s="181" t="s">
        <v>235</v>
      </c>
      <c r="C62" s="274" t="s">
        <v>28</v>
      </c>
      <c r="D62" s="199">
        <v>5611</v>
      </c>
      <c r="F62" s="200">
        <v>1</v>
      </c>
      <c r="G62" s="181" t="s">
        <v>235</v>
      </c>
      <c r="H62" s="274" t="s">
        <v>28</v>
      </c>
      <c r="I62" s="194">
        <f>+D62*(1+L64)</f>
        <v>5891.55</v>
      </c>
      <c r="L62" s="420"/>
      <c r="M62" s="427"/>
    </row>
    <row r="63" spans="1:13" s="27" customFormat="1" ht="16.5" customHeight="1">
      <c r="A63" s="200">
        <v>2</v>
      </c>
      <c r="B63" s="181" t="s">
        <v>235</v>
      </c>
      <c r="C63" s="274" t="s">
        <v>27</v>
      </c>
      <c r="D63" s="199">
        <v>16210</v>
      </c>
      <c r="F63" s="200">
        <v>2</v>
      </c>
      <c r="G63" s="181" t="s">
        <v>235</v>
      </c>
      <c r="H63" s="274" t="s">
        <v>27</v>
      </c>
      <c r="I63" s="194">
        <f>+D63*(1+L64)</f>
        <v>17020.5</v>
      </c>
      <c r="L63" s="420"/>
      <c r="M63" s="427"/>
    </row>
    <row r="64" spans="1:13" s="27" customFormat="1" ht="33" customHeight="1" thickBot="1">
      <c r="A64" s="195">
        <v>3</v>
      </c>
      <c r="B64" s="196" t="s">
        <v>195</v>
      </c>
      <c r="C64" s="275" t="s">
        <v>198</v>
      </c>
      <c r="D64" s="198">
        <v>1030</v>
      </c>
      <c r="F64" s="195">
        <v>3</v>
      </c>
      <c r="G64" s="272" t="s">
        <v>195</v>
      </c>
      <c r="H64" s="275" t="s">
        <v>198</v>
      </c>
      <c r="I64" s="263">
        <f>+D64*(1+L64)</f>
        <v>1081.5</v>
      </c>
      <c r="J64" s="239"/>
      <c r="K64" s="239"/>
      <c r="L64" s="248">
        <v>0.05</v>
      </c>
      <c r="M64" s="281"/>
    </row>
    <row r="65" spans="1:4" s="27" customFormat="1" ht="12.75">
      <c r="A65" s="28"/>
      <c r="B65" s="29"/>
      <c r="C65" s="28"/>
      <c r="D65" s="35"/>
    </row>
    <row r="66" spans="1:4" s="27" customFormat="1" ht="12.75">
      <c r="A66" s="28"/>
      <c r="B66" s="29"/>
      <c r="C66" s="28"/>
      <c r="D66" s="35"/>
    </row>
    <row r="67" spans="1:4" s="27" customFormat="1" ht="12.75">
      <c r="A67" s="28"/>
      <c r="B67" s="29"/>
      <c r="C67" s="28"/>
      <c r="D67" s="35"/>
    </row>
  </sheetData>
  <sheetProtection/>
  <mergeCells count="19">
    <mergeCell ref="M61:M63"/>
    <mergeCell ref="B7:D7"/>
    <mergeCell ref="B8:D8"/>
    <mergeCell ref="F56:K56"/>
    <mergeCell ref="B9:D9"/>
    <mergeCell ref="M56:M58"/>
    <mergeCell ref="M7:T7"/>
    <mergeCell ref="M8:T8"/>
    <mergeCell ref="M9:T9"/>
    <mergeCell ref="L56:L58"/>
    <mergeCell ref="M10:T10"/>
    <mergeCell ref="A1:T1"/>
    <mergeCell ref="A2:T2"/>
    <mergeCell ref="B6:D6"/>
    <mergeCell ref="B5:E5"/>
    <mergeCell ref="F61:K61"/>
    <mergeCell ref="A61:D61"/>
    <mergeCell ref="A56:D56"/>
    <mergeCell ref="L61:L63"/>
  </mergeCells>
  <hyperlinks>
    <hyperlink ref="A11" location="summary1" display="(back to summary sheet)"/>
  </hyperlinks>
  <printOptions horizontalCentered="1"/>
  <pageMargins left="0" right="0" top="0.75" bottom="0" header="0.5" footer="0.5"/>
  <pageSetup cellComments="asDisplayed" fitToHeight="1" fitToWidth="1" horizontalDpi="300" verticalDpi="300" orientation="landscape" scale="58" r:id="rId2"/>
  <headerFooter alignWithMargins="0">
    <oddFooter>&amp;L&amp;A
&amp;F&amp;R&amp;D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zoomScale="75" zoomScaleNormal="75" workbookViewId="0" topLeftCell="A1">
      <selection activeCell="D15" sqref="D15"/>
    </sheetView>
  </sheetViews>
  <sheetFormatPr defaultColWidth="9.140625" defaultRowHeight="12.75"/>
  <cols>
    <col min="1" max="1" width="26.57421875" style="0" customWidth="1"/>
    <col min="2" max="2" width="27.421875" style="0" customWidth="1"/>
    <col min="3" max="3" width="9.421875" style="0" customWidth="1"/>
    <col min="4" max="5" width="7.421875" style="0" customWidth="1"/>
    <col min="6" max="6" width="12.421875" style="0" customWidth="1"/>
    <col min="7" max="7" width="8.57421875" style="0" customWidth="1"/>
    <col min="8" max="8" width="18.57421875" style="0" customWidth="1"/>
    <col min="9" max="9" width="11.00390625" style="0" customWidth="1"/>
    <col min="10" max="10" width="10.8515625" style="0" customWidth="1"/>
    <col min="11" max="11" width="13.57421875" style="0" customWidth="1"/>
    <col min="12" max="12" width="13.8515625" style="0" customWidth="1"/>
  </cols>
  <sheetData>
    <row r="1" spans="1:12" s="175" customFormat="1" ht="15.75">
      <c r="A1" s="422" t="s">
        <v>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</row>
    <row r="2" spans="1:12" s="175" customFormat="1" ht="15.75">
      <c r="A2" s="422" t="s">
        <v>40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</row>
    <row r="3" spans="1:12" s="175" customFormat="1" ht="15.7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2" s="175" customFormat="1" ht="15.75">
      <c r="A4" s="202"/>
      <c r="B4" s="203"/>
      <c r="C4" s="9"/>
      <c r="D4" s="9"/>
      <c r="E4" s="202"/>
      <c r="F4" s="202"/>
      <c r="G4" s="202"/>
      <c r="H4" s="202"/>
      <c r="I4" s="202"/>
      <c r="J4" s="202"/>
      <c r="K4" s="202"/>
      <c r="L4" s="202"/>
    </row>
    <row r="5" spans="1:12" ht="19.5">
      <c r="A5" s="202" t="s">
        <v>2</v>
      </c>
      <c r="B5" s="406">
        <f>'Grant Budget'!B3</f>
        <v>0</v>
      </c>
      <c r="C5" s="406"/>
      <c r="D5" s="425"/>
      <c r="E5" s="3" t="s">
        <v>6</v>
      </c>
      <c r="F5" s="5"/>
      <c r="G5" s="5"/>
      <c r="H5" s="5"/>
      <c r="I5" s="6" t="s">
        <v>0</v>
      </c>
      <c r="J5" s="146"/>
      <c r="K5" s="6" t="s">
        <v>1</v>
      </c>
      <c r="L5" s="146"/>
    </row>
    <row r="6" spans="1:12" ht="15.75">
      <c r="A6" s="202" t="s">
        <v>84</v>
      </c>
      <c r="B6" s="403">
        <f>'Grant Budget'!B4</f>
        <v>0</v>
      </c>
      <c r="C6" s="403"/>
      <c r="D6" s="4"/>
      <c r="E6" s="175"/>
      <c r="F6" s="202"/>
      <c r="G6" s="202"/>
      <c r="H6" s="202"/>
      <c r="I6" s="211"/>
      <c r="J6" s="99"/>
      <c r="K6" s="9"/>
      <c r="L6" s="175"/>
    </row>
    <row r="7" spans="1:12" ht="15.75">
      <c r="A7" s="204" t="s">
        <v>179</v>
      </c>
      <c r="B7" s="404">
        <f>'Grant Budget'!B5</f>
        <v>0</v>
      </c>
      <c r="C7" s="404"/>
      <c r="D7" s="291"/>
      <c r="E7" s="3" t="s">
        <v>7</v>
      </c>
      <c r="F7" s="5"/>
      <c r="G7" s="5"/>
      <c r="H7" s="5"/>
      <c r="I7" s="3"/>
      <c r="J7" s="407"/>
      <c r="K7" s="407"/>
      <c r="L7" s="407"/>
    </row>
    <row r="8" spans="1:12" ht="15.75">
      <c r="A8" s="202" t="s">
        <v>8</v>
      </c>
      <c r="B8" s="401">
        <f>'Grant Budget'!B6</f>
        <v>0</v>
      </c>
      <c r="C8" s="401"/>
      <c r="D8" s="291"/>
      <c r="E8" s="9"/>
      <c r="F8" s="9"/>
      <c r="G8" s="9"/>
      <c r="H8" s="9"/>
      <c r="I8" s="9"/>
      <c r="J8" s="421"/>
      <c r="K8" s="421"/>
      <c r="L8" s="421"/>
    </row>
    <row r="9" spans="1:12" ht="15.75">
      <c r="A9" s="9" t="s">
        <v>9</v>
      </c>
      <c r="B9" s="405">
        <f>'Grant Budget'!B7</f>
        <v>0</v>
      </c>
      <c r="C9" s="405"/>
      <c r="E9" s="9"/>
      <c r="F9" s="9"/>
      <c r="G9" s="9"/>
      <c r="H9" s="9"/>
      <c r="I9" s="9"/>
      <c r="J9" s="421"/>
      <c r="K9" s="421"/>
      <c r="L9" s="421"/>
    </row>
    <row r="10" spans="1:12" s="175" customFormat="1" ht="15.75">
      <c r="A10" s="9"/>
      <c r="B10" s="9"/>
      <c r="C10" s="9"/>
      <c r="D10" s="9"/>
      <c r="E10" s="9"/>
      <c r="F10" s="9"/>
      <c r="G10" s="9"/>
      <c r="H10" s="9"/>
      <c r="I10" s="9"/>
      <c r="J10" s="421"/>
      <c r="K10" s="421"/>
      <c r="L10" s="421"/>
    </row>
    <row r="11" spans="1:12" ht="15.75">
      <c r="A11" s="162" t="s">
        <v>181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45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ht="45.75" customHeight="1">
      <c r="A13" s="10"/>
      <c r="B13" s="10"/>
      <c r="C13" s="10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47.25">
      <c r="A14" s="12" t="s">
        <v>10</v>
      </c>
      <c r="B14" s="13" t="s">
        <v>11</v>
      </c>
      <c r="C14" s="14" t="s">
        <v>12</v>
      </c>
      <c r="D14" s="13" t="s">
        <v>13</v>
      </c>
      <c r="E14" s="14" t="s">
        <v>14</v>
      </c>
      <c r="F14" s="119" t="s">
        <v>257</v>
      </c>
      <c r="G14" s="119" t="s">
        <v>15</v>
      </c>
      <c r="H14" s="120" t="s">
        <v>236</v>
      </c>
      <c r="I14" s="120" t="s">
        <v>17</v>
      </c>
      <c r="J14" s="120" t="s">
        <v>18</v>
      </c>
      <c r="K14" s="120" t="s">
        <v>19</v>
      </c>
      <c r="L14" s="121" t="s">
        <v>20</v>
      </c>
    </row>
    <row r="15" spans="1:12" ht="15.75">
      <c r="A15" s="15"/>
      <c r="B15" s="15"/>
      <c r="C15" s="17"/>
      <c r="D15" s="18"/>
      <c r="E15" s="18"/>
      <c r="F15" s="304">
        <f>D15*E15</f>
        <v>0</v>
      </c>
      <c r="G15" s="19">
        <f aca="true" t="shared" si="0" ref="G15:G27">ROUND(D15*E15/1820,5)</f>
        <v>0</v>
      </c>
      <c r="H15" s="20">
        <f aca="true" t="shared" si="1" ref="H15:H27">ROUND(C15*D15*E15,0)</f>
        <v>0</v>
      </c>
      <c r="I15" s="20">
        <f aca="true" t="shared" si="2" ref="I15:I27">ROUND(H15*$C$31,0)</f>
        <v>0</v>
      </c>
      <c r="J15" s="20">
        <f>ROUND(H15*$C$30,0)</f>
        <v>0</v>
      </c>
      <c r="K15" s="20">
        <f>SUM(I15:J15)</f>
        <v>0</v>
      </c>
      <c r="L15" s="20">
        <f>(H15+K15)</f>
        <v>0</v>
      </c>
    </row>
    <row r="16" spans="1:12" ht="15.75">
      <c r="A16" s="15"/>
      <c r="B16" s="15"/>
      <c r="C16" s="17"/>
      <c r="D16" s="18"/>
      <c r="E16" s="18"/>
      <c r="F16" s="304">
        <f aca="true" t="shared" si="3" ref="F16:F27">D16*E16</f>
        <v>0</v>
      </c>
      <c r="G16" s="19">
        <f t="shared" si="0"/>
        <v>0</v>
      </c>
      <c r="H16" s="20">
        <f t="shared" si="1"/>
        <v>0</v>
      </c>
      <c r="I16" s="20">
        <f t="shared" si="2"/>
        <v>0</v>
      </c>
      <c r="J16" s="20">
        <f aca="true" t="shared" si="4" ref="J16:J27">ROUND(H16*$C$30,0)</f>
        <v>0</v>
      </c>
      <c r="K16" s="20">
        <f aca="true" t="shared" si="5" ref="K16:K27">SUM(I16:J16)</f>
        <v>0</v>
      </c>
      <c r="L16" s="20">
        <f aca="true" t="shared" si="6" ref="L16:L27">(H16+K16)</f>
        <v>0</v>
      </c>
    </row>
    <row r="17" spans="1:12" ht="15.75">
      <c r="A17" s="15"/>
      <c r="B17" s="15"/>
      <c r="C17" s="17"/>
      <c r="D17" s="18"/>
      <c r="E17" s="18"/>
      <c r="F17" s="304">
        <f t="shared" si="3"/>
        <v>0</v>
      </c>
      <c r="G17" s="19">
        <f t="shared" si="0"/>
        <v>0</v>
      </c>
      <c r="H17" s="20">
        <f t="shared" si="1"/>
        <v>0</v>
      </c>
      <c r="I17" s="20">
        <f t="shared" si="2"/>
        <v>0</v>
      </c>
      <c r="J17" s="20">
        <f t="shared" si="4"/>
        <v>0</v>
      </c>
      <c r="K17" s="20">
        <f t="shared" si="5"/>
        <v>0</v>
      </c>
      <c r="L17" s="20">
        <f t="shared" si="6"/>
        <v>0</v>
      </c>
    </row>
    <row r="18" spans="1:12" ht="15.75">
      <c r="A18" s="15"/>
      <c r="B18" s="15"/>
      <c r="C18" s="17"/>
      <c r="D18" s="18"/>
      <c r="E18" s="18"/>
      <c r="F18" s="304">
        <f t="shared" si="3"/>
        <v>0</v>
      </c>
      <c r="G18" s="19">
        <f t="shared" si="0"/>
        <v>0</v>
      </c>
      <c r="H18" s="20">
        <f t="shared" si="1"/>
        <v>0</v>
      </c>
      <c r="I18" s="20">
        <f t="shared" si="2"/>
        <v>0</v>
      </c>
      <c r="J18" s="20">
        <f t="shared" si="4"/>
        <v>0</v>
      </c>
      <c r="K18" s="20">
        <f t="shared" si="5"/>
        <v>0</v>
      </c>
      <c r="L18" s="20">
        <f t="shared" si="6"/>
        <v>0</v>
      </c>
    </row>
    <row r="19" spans="1:12" ht="15.75">
      <c r="A19" s="15"/>
      <c r="B19" s="15"/>
      <c r="C19" s="17"/>
      <c r="D19" s="18"/>
      <c r="E19" s="18"/>
      <c r="F19" s="304">
        <f t="shared" si="3"/>
        <v>0</v>
      </c>
      <c r="G19" s="19">
        <f t="shared" si="0"/>
        <v>0</v>
      </c>
      <c r="H19" s="20">
        <f t="shared" si="1"/>
        <v>0</v>
      </c>
      <c r="I19" s="20">
        <f t="shared" si="2"/>
        <v>0</v>
      </c>
      <c r="J19" s="20">
        <f t="shared" si="4"/>
        <v>0</v>
      </c>
      <c r="K19" s="20">
        <f t="shared" si="5"/>
        <v>0</v>
      </c>
      <c r="L19" s="20">
        <f t="shared" si="6"/>
        <v>0</v>
      </c>
    </row>
    <row r="20" spans="1:12" ht="15.75">
      <c r="A20" s="15"/>
      <c r="B20" s="15"/>
      <c r="C20" s="17"/>
      <c r="D20" s="18"/>
      <c r="E20" s="18"/>
      <c r="F20" s="304">
        <f t="shared" si="3"/>
        <v>0</v>
      </c>
      <c r="G20" s="19">
        <f t="shared" si="0"/>
        <v>0</v>
      </c>
      <c r="H20" s="20">
        <f t="shared" si="1"/>
        <v>0</v>
      </c>
      <c r="I20" s="20">
        <f t="shared" si="2"/>
        <v>0</v>
      </c>
      <c r="J20" s="20">
        <f t="shared" si="4"/>
        <v>0</v>
      </c>
      <c r="K20" s="20">
        <f t="shared" si="5"/>
        <v>0</v>
      </c>
      <c r="L20" s="20">
        <f t="shared" si="6"/>
        <v>0</v>
      </c>
    </row>
    <row r="21" spans="1:12" ht="15.75">
      <c r="A21" s="15"/>
      <c r="B21" s="15"/>
      <c r="C21" s="17"/>
      <c r="D21" s="18"/>
      <c r="E21" s="18"/>
      <c r="F21" s="304">
        <f t="shared" si="3"/>
        <v>0</v>
      </c>
      <c r="G21" s="19">
        <f t="shared" si="0"/>
        <v>0</v>
      </c>
      <c r="H21" s="20">
        <f t="shared" si="1"/>
        <v>0</v>
      </c>
      <c r="I21" s="20">
        <f t="shared" si="2"/>
        <v>0</v>
      </c>
      <c r="J21" s="20">
        <f t="shared" si="4"/>
        <v>0</v>
      </c>
      <c r="K21" s="20">
        <f t="shared" si="5"/>
        <v>0</v>
      </c>
      <c r="L21" s="20">
        <f t="shared" si="6"/>
        <v>0</v>
      </c>
    </row>
    <row r="22" spans="1:12" ht="15.75">
      <c r="A22" s="15"/>
      <c r="B22" s="15"/>
      <c r="C22" s="17"/>
      <c r="D22" s="18"/>
      <c r="E22" s="18"/>
      <c r="F22" s="304">
        <f t="shared" si="3"/>
        <v>0</v>
      </c>
      <c r="G22" s="19">
        <f t="shared" si="0"/>
        <v>0</v>
      </c>
      <c r="H22" s="20">
        <f t="shared" si="1"/>
        <v>0</v>
      </c>
      <c r="I22" s="20">
        <f t="shared" si="2"/>
        <v>0</v>
      </c>
      <c r="J22" s="20">
        <f t="shared" si="4"/>
        <v>0</v>
      </c>
      <c r="K22" s="20">
        <f t="shared" si="5"/>
        <v>0</v>
      </c>
      <c r="L22" s="20">
        <f t="shared" si="6"/>
        <v>0</v>
      </c>
    </row>
    <row r="23" spans="1:12" ht="15.75">
      <c r="A23" s="15"/>
      <c r="B23" s="15"/>
      <c r="C23" s="17"/>
      <c r="D23" s="18"/>
      <c r="E23" s="18"/>
      <c r="F23" s="304">
        <f t="shared" si="3"/>
        <v>0</v>
      </c>
      <c r="G23" s="19">
        <f t="shared" si="0"/>
        <v>0</v>
      </c>
      <c r="H23" s="20">
        <f t="shared" si="1"/>
        <v>0</v>
      </c>
      <c r="I23" s="20">
        <f t="shared" si="2"/>
        <v>0</v>
      </c>
      <c r="J23" s="20">
        <f t="shared" si="4"/>
        <v>0</v>
      </c>
      <c r="K23" s="20">
        <f t="shared" si="5"/>
        <v>0</v>
      </c>
      <c r="L23" s="20">
        <f t="shared" si="6"/>
        <v>0</v>
      </c>
    </row>
    <row r="24" spans="1:12" ht="15.75">
      <c r="A24" s="15"/>
      <c r="B24" s="15"/>
      <c r="C24" s="17"/>
      <c r="D24" s="18"/>
      <c r="E24" s="18"/>
      <c r="F24" s="304">
        <f t="shared" si="3"/>
        <v>0</v>
      </c>
      <c r="G24" s="19">
        <f t="shared" si="0"/>
        <v>0</v>
      </c>
      <c r="H24" s="20">
        <f t="shared" si="1"/>
        <v>0</v>
      </c>
      <c r="I24" s="20">
        <f t="shared" si="2"/>
        <v>0</v>
      </c>
      <c r="J24" s="20">
        <f t="shared" si="4"/>
        <v>0</v>
      </c>
      <c r="K24" s="20">
        <f t="shared" si="5"/>
        <v>0</v>
      </c>
      <c r="L24" s="20">
        <f t="shared" si="6"/>
        <v>0</v>
      </c>
    </row>
    <row r="25" spans="1:12" ht="15.75">
      <c r="A25" s="15"/>
      <c r="B25" s="15"/>
      <c r="C25" s="17"/>
      <c r="D25" s="18"/>
      <c r="E25" s="18"/>
      <c r="F25" s="304">
        <f t="shared" si="3"/>
        <v>0</v>
      </c>
      <c r="G25" s="19">
        <f t="shared" si="0"/>
        <v>0</v>
      </c>
      <c r="H25" s="20">
        <f t="shared" si="1"/>
        <v>0</v>
      </c>
      <c r="I25" s="20">
        <f t="shared" si="2"/>
        <v>0</v>
      </c>
      <c r="J25" s="20">
        <f t="shared" si="4"/>
        <v>0</v>
      </c>
      <c r="K25" s="20">
        <f t="shared" si="5"/>
        <v>0</v>
      </c>
      <c r="L25" s="20">
        <f t="shared" si="6"/>
        <v>0</v>
      </c>
    </row>
    <row r="26" spans="1:12" ht="15.75">
      <c r="A26" s="15"/>
      <c r="B26" s="15"/>
      <c r="C26" s="17"/>
      <c r="D26" s="18"/>
      <c r="E26" s="18"/>
      <c r="F26" s="304">
        <f t="shared" si="3"/>
        <v>0</v>
      </c>
      <c r="G26" s="19">
        <f t="shared" si="0"/>
        <v>0</v>
      </c>
      <c r="H26" s="20">
        <f t="shared" si="1"/>
        <v>0</v>
      </c>
      <c r="I26" s="20">
        <f t="shared" si="2"/>
        <v>0</v>
      </c>
      <c r="J26" s="20">
        <f t="shared" si="4"/>
        <v>0</v>
      </c>
      <c r="K26" s="20">
        <f t="shared" si="5"/>
        <v>0</v>
      </c>
      <c r="L26" s="20">
        <f t="shared" si="6"/>
        <v>0</v>
      </c>
    </row>
    <row r="27" spans="1:12" ht="15.75">
      <c r="A27" s="15"/>
      <c r="B27" s="15"/>
      <c r="C27" s="17"/>
      <c r="D27" s="18"/>
      <c r="E27" s="18"/>
      <c r="F27" s="304">
        <f t="shared" si="3"/>
        <v>0</v>
      </c>
      <c r="G27" s="19">
        <f t="shared" si="0"/>
        <v>0</v>
      </c>
      <c r="H27" s="20">
        <f t="shared" si="1"/>
        <v>0</v>
      </c>
      <c r="I27" s="20">
        <f t="shared" si="2"/>
        <v>0</v>
      </c>
      <c r="J27" s="20">
        <f t="shared" si="4"/>
        <v>0</v>
      </c>
      <c r="K27" s="20">
        <f t="shared" si="5"/>
        <v>0</v>
      </c>
      <c r="L27" s="20">
        <f t="shared" si="6"/>
        <v>0</v>
      </c>
    </row>
    <row r="28" spans="1:12" ht="32.25" customHeight="1">
      <c r="A28" s="21" t="s">
        <v>21</v>
      </c>
      <c r="B28" s="21"/>
      <c r="C28" s="21"/>
      <c r="D28" s="21"/>
      <c r="E28" s="21"/>
      <c r="F28" s="303">
        <f>SUM(F15:F27)</f>
        <v>0</v>
      </c>
      <c r="G28" s="21"/>
      <c r="H28" s="20">
        <f>SUM(H15:H27)</f>
        <v>0</v>
      </c>
      <c r="I28" s="20">
        <f>SUM(I15:I27)</f>
        <v>0</v>
      </c>
      <c r="J28" s="20">
        <f>SUM(J15:J27)</f>
        <v>0</v>
      </c>
      <c r="K28" s="20">
        <f>SUM(K15:K27)</f>
        <v>0</v>
      </c>
      <c r="L28" s="20">
        <f>(H28+K28)</f>
        <v>0</v>
      </c>
    </row>
    <row r="29" spans="1:12" ht="15.75">
      <c r="A29" s="22"/>
      <c r="C29" s="11"/>
      <c r="D29" s="11"/>
      <c r="E29" s="11"/>
      <c r="F29" s="11"/>
      <c r="G29" s="11"/>
      <c r="H29" s="24"/>
      <c r="I29" s="24"/>
      <c r="J29" s="24"/>
      <c r="K29" s="24"/>
      <c r="L29" s="24"/>
    </row>
    <row r="30" spans="1:12" s="27" customFormat="1" ht="15.75">
      <c r="A30" s="25" t="s">
        <v>23</v>
      </c>
      <c r="B30" s="25"/>
      <c r="C30" s="26">
        <v>0.038</v>
      </c>
      <c r="D30" s="25"/>
      <c r="E30" s="25"/>
      <c r="F30" s="25"/>
      <c r="G30" s="25"/>
      <c r="H30" s="25"/>
      <c r="I30" s="25"/>
      <c r="J30" s="25"/>
      <c r="K30" s="25"/>
      <c r="L30" s="25"/>
    </row>
    <row r="31" spans="1:12" s="27" customFormat="1" ht="15.75">
      <c r="A31" s="25" t="s">
        <v>24</v>
      </c>
      <c r="B31" s="25"/>
      <c r="C31" s="26">
        <v>0.0765</v>
      </c>
      <c r="D31" s="25"/>
      <c r="E31" s="25"/>
      <c r="F31" s="25"/>
      <c r="G31" s="25"/>
      <c r="H31" s="25"/>
      <c r="I31" s="25"/>
      <c r="J31" s="25"/>
      <c r="K31" s="25"/>
      <c r="L31" s="25"/>
    </row>
    <row r="32" spans="1:12" s="27" customFormat="1" ht="15.75">
      <c r="A32" s="71"/>
      <c r="B32" s="71"/>
      <c r="C32" s="72"/>
      <c r="D32" s="71"/>
      <c r="E32" s="25"/>
      <c r="F32" s="25"/>
      <c r="G32" s="25"/>
      <c r="H32" s="25"/>
      <c r="I32" s="25"/>
      <c r="J32" s="25"/>
      <c r="K32" s="25"/>
      <c r="L32" s="25"/>
    </row>
    <row r="33" spans="1:12" s="27" customFormat="1" ht="15.75">
      <c r="A33" s="71"/>
      <c r="B33" s="71"/>
      <c r="C33" s="72"/>
      <c r="D33" s="71"/>
      <c r="E33" s="25"/>
      <c r="F33" s="25"/>
      <c r="G33" s="25"/>
      <c r="H33" s="25"/>
      <c r="I33" s="25"/>
      <c r="J33" s="25"/>
      <c r="K33" s="25"/>
      <c r="L33" s="25"/>
    </row>
    <row r="34" spans="1:4" s="27" customFormat="1" ht="12.75">
      <c r="A34" s="28"/>
      <c r="B34" s="29"/>
      <c r="C34" s="35"/>
      <c r="D34" s="28"/>
    </row>
    <row r="35" spans="1:4" s="27" customFormat="1" ht="12.75">
      <c r="A35" s="28"/>
      <c r="B35" s="29"/>
      <c r="C35" s="35"/>
      <c r="D35" s="28"/>
    </row>
    <row r="36" spans="1:4" s="27" customFormat="1" ht="12.75">
      <c r="A36" s="28"/>
      <c r="B36" s="29"/>
      <c r="C36" s="35"/>
      <c r="D36" s="28"/>
    </row>
    <row r="37" spans="1:4" ht="12.75">
      <c r="A37" s="38"/>
      <c r="B37" s="38"/>
      <c r="C37" s="38"/>
      <c r="D37" s="38"/>
    </row>
  </sheetData>
  <sheetProtection/>
  <mergeCells count="11">
    <mergeCell ref="B5:D5"/>
    <mergeCell ref="A1:L1"/>
    <mergeCell ref="A2:L2"/>
    <mergeCell ref="J8:L8"/>
    <mergeCell ref="J7:L7"/>
    <mergeCell ref="J10:L10"/>
    <mergeCell ref="B6:C6"/>
    <mergeCell ref="B7:C7"/>
    <mergeCell ref="B8:C8"/>
    <mergeCell ref="B9:C9"/>
    <mergeCell ref="J9:L9"/>
  </mergeCells>
  <hyperlinks>
    <hyperlink ref="A11" location="summary1" display="(back to summary sheet)"/>
  </hyperlinks>
  <printOptions horizontalCentered="1"/>
  <pageMargins left="0" right="0" top="1" bottom="0" header="0.5" footer="0.5"/>
  <pageSetup cellComments="asDisplayed" fitToHeight="1" fitToWidth="1" horizontalDpi="300" verticalDpi="300" orientation="landscape" scale="81" r:id="rId2"/>
  <headerFooter alignWithMargins="0">
    <oddFooter>&amp;L&amp;A
&amp;F&amp;R&amp;D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="80" zoomScaleNormal="80" workbookViewId="0" topLeftCell="A1">
      <selection activeCell="A1" sqref="A1:K1"/>
    </sheetView>
  </sheetViews>
  <sheetFormatPr defaultColWidth="9.140625" defaultRowHeight="12.75"/>
  <cols>
    <col min="1" max="1" width="26.57421875" style="0" customWidth="1"/>
    <col min="2" max="2" width="27.421875" style="0" customWidth="1"/>
    <col min="3" max="3" width="9.421875" style="0" customWidth="1"/>
    <col min="4" max="4" width="6.8515625" style="0" customWidth="1"/>
    <col min="5" max="5" width="7.28125" style="0" customWidth="1"/>
    <col min="6" max="6" width="11.28125" style="0" customWidth="1"/>
    <col min="7" max="7" width="8.57421875" style="0" customWidth="1"/>
    <col min="8" max="8" width="14.8515625" style="0" customWidth="1"/>
    <col min="9" max="9" width="11.00390625" style="0" customWidth="1"/>
    <col min="10" max="10" width="13.57421875" style="0" customWidth="1"/>
    <col min="11" max="11" width="13.8515625" style="0" customWidth="1"/>
  </cols>
  <sheetData>
    <row r="1" spans="1:11" ht="15.75">
      <c r="A1" s="422" t="s">
        <v>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</row>
    <row r="2" spans="1:11" ht="15.75">
      <c r="A2" s="422" t="s">
        <v>41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</row>
    <row r="3" spans="1:11" ht="15.7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1" ht="15.75">
      <c r="A4" s="202"/>
      <c r="B4" s="203"/>
      <c r="C4" s="9"/>
      <c r="D4" s="9"/>
      <c r="E4" s="175"/>
      <c r="F4" s="202"/>
      <c r="G4" s="202"/>
      <c r="H4" s="202"/>
      <c r="I4" s="202"/>
      <c r="J4" s="202"/>
      <c r="K4" s="175"/>
    </row>
    <row r="5" spans="1:13" ht="15.75">
      <c r="A5" s="202" t="s">
        <v>2</v>
      </c>
      <c r="B5" s="406">
        <f>'Grant Budget'!B3</f>
        <v>0</v>
      </c>
      <c r="C5" s="406"/>
      <c r="D5" s="425"/>
      <c r="E5" s="425"/>
      <c r="F5" s="9"/>
      <c r="G5" s="9"/>
      <c r="H5" s="9"/>
      <c r="I5" s="212"/>
      <c r="J5" s="99"/>
      <c r="K5" s="212"/>
      <c r="L5" s="33"/>
      <c r="M5" s="33"/>
    </row>
    <row r="6" spans="1:13" ht="15.75">
      <c r="A6" s="202" t="s">
        <v>84</v>
      </c>
      <c r="B6" s="403">
        <f>'Grant Budget'!B4</f>
        <v>0</v>
      </c>
      <c r="C6" s="403"/>
      <c r="D6" s="9"/>
      <c r="E6" s="213"/>
      <c r="F6" s="9"/>
      <c r="G6" s="9"/>
      <c r="H6" s="9"/>
      <c r="I6" s="212"/>
      <c r="J6" s="99"/>
      <c r="K6" s="212"/>
      <c r="L6" s="33"/>
      <c r="M6" s="7"/>
    </row>
    <row r="7" spans="1:13" ht="15.75" customHeight="1">
      <c r="A7" s="204" t="s">
        <v>179</v>
      </c>
      <c r="B7" s="404">
        <f>'Grant Budget'!B5</f>
        <v>0</v>
      </c>
      <c r="C7" s="404"/>
      <c r="D7" s="9"/>
      <c r="E7" s="9"/>
      <c r="F7" s="9"/>
      <c r="G7" s="9"/>
      <c r="H7" s="9"/>
      <c r="I7" s="9"/>
      <c r="J7" s="99"/>
      <c r="K7" s="99"/>
      <c r="L7" s="33"/>
      <c r="M7" s="33"/>
    </row>
    <row r="8" spans="1:13" ht="15" customHeight="1">
      <c r="A8" s="202" t="s">
        <v>8</v>
      </c>
      <c r="B8" s="401">
        <f>'Grant Budget'!B6</f>
        <v>0</v>
      </c>
      <c r="C8" s="401"/>
      <c r="D8" s="9"/>
      <c r="E8" s="9"/>
      <c r="F8" s="9"/>
      <c r="G8" s="9"/>
      <c r="H8" s="9"/>
      <c r="I8" s="9"/>
      <c r="J8" s="99"/>
      <c r="K8" s="99"/>
      <c r="L8" s="33"/>
      <c r="M8" s="33"/>
    </row>
    <row r="9" spans="1:13" ht="15.75">
      <c r="A9" s="9" t="s">
        <v>9</v>
      </c>
      <c r="B9" s="405">
        <f>'Grant Budget'!B7</f>
        <v>0</v>
      </c>
      <c r="C9" s="405"/>
      <c r="D9" s="175"/>
      <c r="E9" s="9"/>
      <c r="F9" s="9"/>
      <c r="G9" s="9"/>
      <c r="H9" s="9"/>
      <c r="I9" s="9"/>
      <c r="J9" s="99"/>
      <c r="K9" s="99"/>
      <c r="L9" s="33"/>
      <c r="M9" s="33"/>
    </row>
    <row r="10" spans="1:13" ht="15.75">
      <c r="A10" s="9"/>
      <c r="B10" s="9"/>
      <c r="C10" s="9"/>
      <c r="D10" s="9"/>
      <c r="E10" s="9"/>
      <c r="F10" s="9"/>
      <c r="G10" s="9"/>
      <c r="H10" s="9"/>
      <c r="I10" s="9"/>
      <c r="J10" s="99"/>
      <c r="K10" s="99"/>
      <c r="L10" s="33"/>
      <c r="M10" s="33"/>
    </row>
    <row r="11" spans="1:11" ht="15.75">
      <c r="A11" s="162" t="s">
        <v>181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5.75">
      <c r="A12" s="10"/>
      <c r="B12" s="10"/>
      <c r="C12" s="10"/>
      <c r="D12" s="11"/>
      <c r="E12" s="11"/>
      <c r="F12" s="11"/>
      <c r="G12" s="11"/>
      <c r="H12" s="11"/>
      <c r="I12" s="11"/>
      <c r="J12" s="11"/>
      <c r="K12" s="11"/>
    </row>
    <row r="13" spans="1:11" ht="51.75" customHeight="1">
      <c r="A13" s="12" t="s">
        <v>10</v>
      </c>
      <c r="B13" s="13" t="s">
        <v>11</v>
      </c>
      <c r="C13" s="14" t="s">
        <v>12</v>
      </c>
      <c r="D13" s="13" t="s">
        <v>13</v>
      </c>
      <c r="E13" s="14" t="s">
        <v>14</v>
      </c>
      <c r="F13" s="119" t="s">
        <v>257</v>
      </c>
      <c r="G13" s="119" t="s">
        <v>15</v>
      </c>
      <c r="H13" s="228" t="s">
        <v>238</v>
      </c>
      <c r="I13" s="34" t="s">
        <v>226</v>
      </c>
      <c r="J13" s="120" t="s">
        <v>19</v>
      </c>
      <c r="K13" s="121" t="s">
        <v>20</v>
      </c>
    </row>
    <row r="14" spans="1:11" ht="15.75">
      <c r="A14" s="15"/>
      <c r="B14" s="15"/>
      <c r="C14" s="17"/>
      <c r="D14" s="18"/>
      <c r="E14" s="18"/>
      <c r="F14" s="304">
        <f>D14*E14</f>
        <v>0</v>
      </c>
      <c r="G14" s="19">
        <f aca="true" t="shared" si="0" ref="G14:G26">ROUND(D14*E14/1820,5)</f>
        <v>0</v>
      </c>
      <c r="H14" s="20">
        <f aca="true" t="shared" si="1" ref="H14:H26">ROUND(C14*D14*E14,0)</f>
        <v>0</v>
      </c>
      <c r="I14" s="20">
        <f aca="true" t="shared" si="2" ref="I14:I26">ROUND(H14*$C$29,0)</f>
        <v>0</v>
      </c>
      <c r="J14" s="20">
        <f>SUM(I14:I14)</f>
        <v>0</v>
      </c>
      <c r="K14" s="20">
        <f>(H14+J14)</f>
        <v>0</v>
      </c>
    </row>
    <row r="15" spans="1:11" ht="15.75">
      <c r="A15" s="15"/>
      <c r="B15" s="15"/>
      <c r="C15" s="17"/>
      <c r="D15" s="18"/>
      <c r="E15" s="18"/>
      <c r="F15" s="304">
        <f aca="true" t="shared" si="3" ref="F15:F26">D15*E15</f>
        <v>0</v>
      </c>
      <c r="G15" s="19">
        <f t="shared" si="0"/>
        <v>0</v>
      </c>
      <c r="H15" s="20">
        <f t="shared" si="1"/>
        <v>0</v>
      </c>
      <c r="I15" s="20">
        <f t="shared" si="2"/>
        <v>0</v>
      </c>
      <c r="J15" s="20">
        <f aca="true" t="shared" si="4" ref="J15:J26">SUM(I15:I15)</f>
        <v>0</v>
      </c>
      <c r="K15" s="20">
        <f aca="true" t="shared" si="5" ref="K15:K26">(H15+J15)</f>
        <v>0</v>
      </c>
    </row>
    <row r="16" spans="1:11" ht="15.75">
      <c r="A16" s="15"/>
      <c r="B16" s="15"/>
      <c r="C16" s="17"/>
      <c r="D16" s="18"/>
      <c r="E16" s="18"/>
      <c r="F16" s="304">
        <f t="shared" si="3"/>
        <v>0</v>
      </c>
      <c r="G16" s="19">
        <f t="shared" si="0"/>
        <v>0</v>
      </c>
      <c r="H16" s="20">
        <f t="shared" si="1"/>
        <v>0</v>
      </c>
      <c r="I16" s="20">
        <f t="shared" si="2"/>
        <v>0</v>
      </c>
      <c r="J16" s="20">
        <f t="shared" si="4"/>
        <v>0</v>
      </c>
      <c r="K16" s="20">
        <f t="shared" si="5"/>
        <v>0</v>
      </c>
    </row>
    <row r="17" spans="1:11" ht="15.75">
      <c r="A17" s="15"/>
      <c r="B17" s="15"/>
      <c r="C17" s="17"/>
      <c r="D17" s="18"/>
      <c r="E17" s="18"/>
      <c r="F17" s="304">
        <f t="shared" si="3"/>
        <v>0</v>
      </c>
      <c r="G17" s="19">
        <f t="shared" si="0"/>
        <v>0</v>
      </c>
      <c r="H17" s="20">
        <f t="shared" si="1"/>
        <v>0</v>
      </c>
      <c r="I17" s="20">
        <f t="shared" si="2"/>
        <v>0</v>
      </c>
      <c r="J17" s="20">
        <f t="shared" si="4"/>
        <v>0</v>
      </c>
      <c r="K17" s="20">
        <f t="shared" si="5"/>
        <v>0</v>
      </c>
    </row>
    <row r="18" spans="1:11" ht="15.75">
      <c r="A18" s="15"/>
      <c r="B18" s="15"/>
      <c r="C18" s="17"/>
      <c r="D18" s="18"/>
      <c r="E18" s="18"/>
      <c r="F18" s="304">
        <f t="shared" si="3"/>
        <v>0</v>
      </c>
      <c r="G18" s="19">
        <f t="shared" si="0"/>
        <v>0</v>
      </c>
      <c r="H18" s="20">
        <f t="shared" si="1"/>
        <v>0</v>
      </c>
      <c r="I18" s="20">
        <f t="shared" si="2"/>
        <v>0</v>
      </c>
      <c r="J18" s="20">
        <f t="shared" si="4"/>
        <v>0</v>
      </c>
      <c r="K18" s="20">
        <f t="shared" si="5"/>
        <v>0</v>
      </c>
    </row>
    <row r="19" spans="1:11" ht="15.75">
      <c r="A19" s="15"/>
      <c r="B19" s="15"/>
      <c r="C19" s="17"/>
      <c r="D19" s="18"/>
      <c r="E19" s="18"/>
      <c r="F19" s="304">
        <f t="shared" si="3"/>
        <v>0</v>
      </c>
      <c r="G19" s="19">
        <f t="shared" si="0"/>
        <v>0</v>
      </c>
      <c r="H19" s="20">
        <f t="shared" si="1"/>
        <v>0</v>
      </c>
      <c r="I19" s="20">
        <f t="shared" si="2"/>
        <v>0</v>
      </c>
      <c r="J19" s="20">
        <f t="shared" si="4"/>
        <v>0</v>
      </c>
      <c r="K19" s="20">
        <f t="shared" si="5"/>
        <v>0</v>
      </c>
    </row>
    <row r="20" spans="1:11" ht="15.75">
      <c r="A20" s="15"/>
      <c r="B20" s="15"/>
      <c r="C20" s="17"/>
      <c r="D20" s="18"/>
      <c r="E20" s="18"/>
      <c r="F20" s="304">
        <f t="shared" si="3"/>
        <v>0</v>
      </c>
      <c r="G20" s="19">
        <f t="shared" si="0"/>
        <v>0</v>
      </c>
      <c r="H20" s="20">
        <f t="shared" si="1"/>
        <v>0</v>
      </c>
      <c r="I20" s="20">
        <f t="shared" si="2"/>
        <v>0</v>
      </c>
      <c r="J20" s="20">
        <f t="shared" si="4"/>
        <v>0</v>
      </c>
      <c r="K20" s="20">
        <f t="shared" si="5"/>
        <v>0</v>
      </c>
    </row>
    <row r="21" spans="1:11" ht="15.75">
      <c r="A21" s="15"/>
      <c r="B21" s="15"/>
      <c r="C21" s="17"/>
      <c r="D21" s="18"/>
      <c r="E21" s="18"/>
      <c r="F21" s="304">
        <f t="shared" si="3"/>
        <v>0</v>
      </c>
      <c r="G21" s="19">
        <f t="shared" si="0"/>
        <v>0</v>
      </c>
      <c r="H21" s="20">
        <f t="shared" si="1"/>
        <v>0</v>
      </c>
      <c r="I21" s="20">
        <f t="shared" si="2"/>
        <v>0</v>
      </c>
      <c r="J21" s="20">
        <f t="shared" si="4"/>
        <v>0</v>
      </c>
      <c r="K21" s="20">
        <f t="shared" si="5"/>
        <v>0</v>
      </c>
    </row>
    <row r="22" spans="1:11" ht="15.75">
      <c r="A22" s="15"/>
      <c r="B22" s="15"/>
      <c r="C22" s="17"/>
      <c r="D22" s="18"/>
      <c r="E22" s="18"/>
      <c r="F22" s="304">
        <f t="shared" si="3"/>
        <v>0</v>
      </c>
      <c r="G22" s="19">
        <f t="shared" si="0"/>
        <v>0</v>
      </c>
      <c r="H22" s="20">
        <f t="shared" si="1"/>
        <v>0</v>
      </c>
      <c r="I22" s="20">
        <f t="shared" si="2"/>
        <v>0</v>
      </c>
      <c r="J22" s="20">
        <f t="shared" si="4"/>
        <v>0</v>
      </c>
      <c r="K22" s="20">
        <f t="shared" si="5"/>
        <v>0</v>
      </c>
    </row>
    <row r="23" spans="1:11" ht="15.75">
      <c r="A23" s="15"/>
      <c r="B23" s="15"/>
      <c r="C23" s="17"/>
      <c r="D23" s="18"/>
      <c r="E23" s="18"/>
      <c r="F23" s="304">
        <f t="shared" si="3"/>
        <v>0</v>
      </c>
      <c r="G23" s="19">
        <f t="shared" si="0"/>
        <v>0</v>
      </c>
      <c r="H23" s="20">
        <f t="shared" si="1"/>
        <v>0</v>
      </c>
      <c r="I23" s="20">
        <f t="shared" si="2"/>
        <v>0</v>
      </c>
      <c r="J23" s="20">
        <f t="shared" si="4"/>
        <v>0</v>
      </c>
      <c r="K23" s="20">
        <f t="shared" si="5"/>
        <v>0</v>
      </c>
    </row>
    <row r="24" spans="1:11" ht="15.75">
      <c r="A24" s="15"/>
      <c r="B24" s="15"/>
      <c r="C24" s="17"/>
      <c r="D24" s="18"/>
      <c r="E24" s="18"/>
      <c r="F24" s="304">
        <f t="shared" si="3"/>
        <v>0</v>
      </c>
      <c r="G24" s="19">
        <f t="shared" si="0"/>
        <v>0</v>
      </c>
      <c r="H24" s="20">
        <f t="shared" si="1"/>
        <v>0</v>
      </c>
      <c r="I24" s="20">
        <f t="shared" si="2"/>
        <v>0</v>
      </c>
      <c r="J24" s="20">
        <f t="shared" si="4"/>
        <v>0</v>
      </c>
      <c r="K24" s="20">
        <f t="shared" si="5"/>
        <v>0</v>
      </c>
    </row>
    <row r="25" spans="1:11" ht="15.75">
      <c r="A25" s="15"/>
      <c r="B25" s="15"/>
      <c r="C25" s="17"/>
      <c r="D25" s="18"/>
      <c r="E25" s="18"/>
      <c r="F25" s="304">
        <f t="shared" si="3"/>
        <v>0</v>
      </c>
      <c r="G25" s="19">
        <f t="shared" si="0"/>
        <v>0</v>
      </c>
      <c r="H25" s="20">
        <f t="shared" si="1"/>
        <v>0</v>
      </c>
      <c r="I25" s="20">
        <f t="shared" si="2"/>
        <v>0</v>
      </c>
      <c r="J25" s="20">
        <f t="shared" si="4"/>
        <v>0</v>
      </c>
      <c r="K25" s="20">
        <f t="shared" si="5"/>
        <v>0</v>
      </c>
    </row>
    <row r="26" spans="1:11" ht="15.75">
      <c r="A26" s="15"/>
      <c r="B26" s="15"/>
      <c r="C26" s="17"/>
      <c r="D26" s="18"/>
      <c r="E26" s="18"/>
      <c r="F26" s="304">
        <f t="shared" si="3"/>
        <v>0</v>
      </c>
      <c r="G26" s="19">
        <f t="shared" si="0"/>
        <v>0</v>
      </c>
      <c r="H26" s="20">
        <f t="shared" si="1"/>
        <v>0</v>
      </c>
      <c r="I26" s="20">
        <f t="shared" si="2"/>
        <v>0</v>
      </c>
      <c r="J26" s="20">
        <f t="shared" si="4"/>
        <v>0</v>
      </c>
      <c r="K26" s="20">
        <f t="shared" si="5"/>
        <v>0</v>
      </c>
    </row>
    <row r="27" spans="1:11" ht="32.25" customHeight="1">
      <c r="A27" s="21" t="s">
        <v>21</v>
      </c>
      <c r="B27" s="21"/>
      <c r="C27" s="21"/>
      <c r="D27" s="21"/>
      <c r="E27" s="21"/>
      <c r="F27" s="305">
        <f>SUM(F14:F26)</f>
        <v>0</v>
      </c>
      <c r="G27" s="21"/>
      <c r="H27" s="20">
        <f>SUM(H14:H26)</f>
        <v>0</v>
      </c>
      <c r="I27" s="20">
        <f>SUM(I14:I26)</f>
        <v>0</v>
      </c>
      <c r="J27" s="20">
        <f>SUM(J14:J26)</f>
        <v>0</v>
      </c>
      <c r="K27" s="20">
        <f>(H27+J27)</f>
        <v>0</v>
      </c>
    </row>
    <row r="28" spans="1:11" ht="15.75">
      <c r="A28" s="22"/>
      <c r="C28" s="11"/>
      <c r="D28" s="11"/>
      <c r="E28" s="11"/>
      <c r="F28" s="11"/>
      <c r="G28" s="11"/>
      <c r="H28" s="24"/>
      <c r="I28" s="24"/>
      <c r="J28" s="24"/>
      <c r="K28" s="24"/>
    </row>
    <row r="29" spans="1:11" s="27" customFormat="1" ht="15.75">
      <c r="A29" s="25" t="s">
        <v>24</v>
      </c>
      <c r="B29" s="25"/>
      <c r="C29" s="26">
        <v>0.0765</v>
      </c>
      <c r="D29" s="25"/>
      <c r="E29" s="25"/>
      <c r="F29" s="25"/>
      <c r="G29" s="25"/>
      <c r="H29" s="25"/>
      <c r="I29" s="25"/>
      <c r="J29" s="25"/>
      <c r="K29" s="25"/>
    </row>
    <row r="30" spans="1:11" s="27" customFormat="1" ht="15.75">
      <c r="A30" s="25"/>
      <c r="B30" s="25"/>
      <c r="C30" s="26"/>
      <c r="D30" s="25"/>
      <c r="E30" s="25"/>
      <c r="F30" s="25"/>
      <c r="G30" s="25"/>
      <c r="H30" s="25"/>
      <c r="I30" s="25"/>
      <c r="J30" s="25"/>
      <c r="K30" s="25"/>
    </row>
    <row r="31" spans="1:11" s="27" customFormat="1" ht="15.75">
      <c r="A31" s="25"/>
      <c r="B31" s="25"/>
      <c r="C31" s="26"/>
      <c r="D31" s="25"/>
      <c r="E31" s="25"/>
      <c r="F31" s="25"/>
      <c r="G31" s="25"/>
      <c r="H31" s="25"/>
      <c r="I31" s="25"/>
      <c r="J31" s="25"/>
      <c r="K31" s="25"/>
    </row>
    <row r="32" spans="3:11" s="27" customFormat="1" ht="15.75">
      <c r="C32" s="25"/>
      <c r="D32" s="25"/>
      <c r="E32" s="25"/>
      <c r="F32" s="25"/>
      <c r="G32" s="25"/>
      <c r="H32" s="25"/>
      <c r="I32" s="25"/>
      <c r="J32" s="25"/>
      <c r="K32" s="25"/>
    </row>
    <row r="33" spans="1:3" s="27" customFormat="1" ht="12.75">
      <c r="A33" s="28"/>
      <c r="B33" s="29"/>
      <c r="C33" s="35"/>
    </row>
    <row r="34" spans="1:3" s="27" customFormat="1" ht="12.75">
      <c r="A34" s="28"/>
      <c r="B34" s="29"/>
      <c r="C34" s="35"/>
    </row>
    <row r="35" spans="1:3" s="27" customFormat="1" ht="12.75">
      <c r="A35" s="28"/>
      <c r="B35" s="29"/>
      <c r="C35" s="35"/>
    </row>
    <row r="36" spans="1:3" s="27" customFormat="1" ht="12.75">
      <c r="A36" s="28"/>
      <c r="B36" s="29"/>
      <c r="C36" s="35"/>
    </row>
  </sheetData>
  <sheetProtection/>
  <mergeCells count="7">
    <mergeCell ref="B8:C8"/>
    <mergeCell ref="B9:C9"/>
    <mergeCell ref="A1:K1"/>
    <mergeCell ref="A2:K2"/>
    <mergeCell ref="B7:C7"/>
    <mergeCell ref="B6:C6"/>
    <mergeCell ref="B5:E5"/>
  </mergeCells>
  <hyperlinks>
    <hyperlink ref="A11" location="summary1" display="(back to summary sheet)"/>
  </hyperlinks>
  <printOptions horizontalCentered="1"/>
  <pageMargins left="0" right="0" top="0.75" bottom="0" header="0.5" footer="0.5"/>
  <pageSetup cellComments="asDisplayed" fitToHeight="1" fitToWidth="1" horizontalDpi="300" verticalDpi="300" orientation="landscape" scale="90" r:id="rId2"/>
  <headerFooter alignWithMargins="0">
    <oddFooter>&amp;L&amp;A
&amp;F&amp;R&amp;D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9"/>
  <sheetViews>
    <sheetView showGridLines="0" showZeros="0" zoomScale="80" zoomScaleNormal="80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37.57421875" style="0" customWidth="1"/>
    <col min="3" max="3" width="35.57421875" style="0" customWidth="1"/>
    <col min="4" max="4" width="7.421875" style="0" customWidth="1"/>
    <col min="5" max="5" width="12.00390625" style="0" customWidth="1"/>
  </cols>
  <sheetData>
    <row r="1" ht="12.75">
      <c r="A1" s="36" t="s">
        <v>42</v>
      </c>
    </row>
    <row r="2" ht="12.75">
      <c r="A2" s="36" t="s">
        <v>207</v>
      </c>
    </row>
    <row r="3" spans="1:2" ht="33" customHeight="1">
      <c r="A3" s="108" t="s">
        <v>2</v>
      </c>
      <c r="B3" s="109">
        <f>+'Grant Budget'!B3</f>
        <v>0</v>
      </c>
    </row>
    <row r="4" spans="1:2" ht="28.5" customHeight="1">
      <c r="A4" s="108" t="s">
        <v>84</v>
      </c>
      <c r="B4" s="110">
        <f>+'Grant Budget'!B4</f>
        <v>0</v>
      </c>
    </row>
    <row r="5" spans="1:3" ht="12" customHeight="1">
      <c r="A5" s="51"/>
      <c r="B5" s="38"/>
      <c r="C5" s="163" t="s">
        <v>182</v>
      </c>
    </row>
    <row r="6" spans="1:2" ht="15">
      <c r="A6" s="56">
        <v>714010</v>
      </c>
      <c r="B6" s="56" t="s">
        <v>32</v>
      </c>
    </row>
    <row r="7" spans="2:5" ht="30.75" customHeight="1">
      <c r="B7" s="428" t="s">
        <v>185</v>
      </c>
      <c r="C7" s="428"/>
      <c r="E7" s="52" t="s">
        <v>70</v>
      </c>
    </row>
    <row r="8" spans="1:5" ht="12.75">
      <c r="A8" s="408" t="s">
        <v>289</v>
      </c>
      <c r="B8" s="409"/>
      <c r="C8" s="48" t="s">
        <v>62</v>
      </c>
      <c r="D8" s="48"/>
      <c r="E8" s="123"/>
    </row>
    <row r="9" spans="1:5" ht="12.75" customHeight="1">
      <c r="A9" s="409"/>
      <c r="B9" s="409"/>
      <c r="C9" s="48" t="s">
        <v>63</v>
      </c>
      <c r="D9" s="48"/>
      <c r="E9" s="61">
        <v>0.42</v>
      </c>
    </row>
    <row r="10" spans="1:5" ht="18" customHeight="1" thickBot="1">
      <c r="A10" s="409"/>
      <c r="B10" s="409"/>
      <c r="C10" s="64" t="s">
        <v>64</v>
      </c>
      <c r="D10" s="64"/>
      <c r="E10" s="310">
        <f>ROUND(+E8*E9,0)</f>
        <v>0</v>
      </c>
    </row>
    <row r="11" spans="2:5" ht="14.25" thickBot="1" thickTop="1">
      <c r="B11" s="127"/>
      <c r="C11" s="37"/>
      <c r="D11" s="37"/>
      <c r="E11" s="37"/>
    </row>
    <row r="12" spans="1:3" ht="15">
      <c r="A12" s="56">
        <v>714020</v>
      </c>
      <c r="B12" s="56" t="s">
        <v>224</v>
      </c>
      <c r="C12" s="163" t="s">
        <v>182</v>
      </c>
    </row>
    <row r="13" spans="1:4" ht="18.75" customHeight="1">
      <c r="A13" s="30"/>
      <c r="B13" s="429"/>
      <c r="C13" s="429"/>
      <c r="D13" s="68"/>
    </row>
    <row r="14" spans="2:5" ht="17.25" customHeight="1">
      <c r="B14" s="184" t="s">
        <v>107</v>
      </c>
      <c r="C14" s="124"/>
      <c r="D14" s="38"/>
      <c r="E14" s="122"/>
    </row>
    <row r="15" spans="3:4" ht="18" customHeight="1">
      <c r="C15" s="125"/>
      <c r="D15" s="57"/>
    </row>
    <row r="16" spans="2:5" ht="18.75" customHeight="1">
      <c r="B16" s="73" t="s">
        <v>134</v>
      </c>
      <c r="D16" s="57"/>
      <c r="E16" s="52" t="s">
        <v>70</v>
      </c>
    </row>
    <row r="17" spans="1:5" ht="12.75">
      <c r="A17" s="61">
        <v>210</v>
      </c>
      <c r="B17" s="57" t="s">
        <v>299</v>
      </c>
      <c r="C17" s="69" t="s">
        <v>223</v>
      </c>
      <c r="D17" s="343"/>
      <c r="E17" s="346">
        <f>A17*D17</f>
        <v>0</v>
      </c>
    </row>
    <row r="18" spans="1:5" ht="12.75">
      <c r="A18" s="61">
        <v>210</v>
      </c>
      <c r="B18" s="57" t="s">
        <v>300</v>
      </c>
      <c r="C18" s="69" t="s">
        <v>222</v>
      </c>
      <c r="D18" s="343"/>
      <c r="E18" s="345">
        <f>A18*D18</f>
        <v>0</v>
      </c>
    </row>
    <row r="19" spans="1:5" ht="12.75">
      <c r="A19" s="61">
        <v>210</v>
      </c>
      <c r="B19" s="57" t="s">
        <v>301</v>
      </c>
      <c r="C19" s="65" t="s">
        <v>221</v>
      </c>
      <c r="D19" s="343"/>
      <c r="E19" s="345">
        <f>A19*D19</f>
        <v>0</v>
      </c>
    </row>
    <row r="20" spans="1:5" ht="12.75">
      <c r="A20" s="61">
        <v>210</v>
      </c>
      <c r="B20" s="57" t="s">
        <v>302</v>
      </c>
      <c r="C20" s="65" t="s">
        <v>239</v>
      </c>
      <c r="D20" s="343"/>
      <c r="E20" s="345">
        <f>A20*D20</f>
        <v>0</v>
      </c>
    </row>
    <row r="21" spans="2:5" ht="12.75">
      <c r="B21" s="122"/>
      <c r="C21" s="65" t="s">
        <v>220</v>
      </c>
      <c r="D21" s="65"/>
      <c r="E21" s="347">
        <f>SUM(E17:E20)</f>
        <v>0</v>
      </c>
    </row>
    <row r="22" spans="2:5" ht="12.75">
      <c r="B22" s="122"/>
      <c r="C22" s="57" t="s">
        <v>135</v>
      </c>
      <c r="D22" s="57"/>
      <c r="E22" s="313"/>
    </row>
    <row r="23" spans="2:5" ht="12.75">
      <c r="B23" s="122"/>
      <c r="C23" s="59" t="s">
        <v>136</v>
      </c>
      <c r="D23" s="59"/>
      <c r="E23" s="344"/>
    </row>
    <row r="24" spans="2:5" ht="12.75">
      <c r="B24" s="122"/>
      <c r="C24" s="65" t="s">
        <v>133</v>
      </c>
      <c r="D24" s="59"/>
      <c r="E24" s="319">
        <f>+E23*E22</f>
        <v>0</v>
      </c>
    </row>
    <row r="25" spans="2:5" ht="18" customHeight="1" thickBot="1">
      <c r="B25" s="122"/>
      <c r="C25" s="63" t="s">
        <v>265</v>
      </c>
      <c r="D25" s="63"/>
      <c r="E25" s="311">
        <f>ROUND(+E24+E21,0)</f>
        <v>0</v>
      </c>
    </row>
    <row r="26" spans="2:5" ht="13.5" thickTop="1">
      <c r="B26" s="122"/>
      <c r="C26" s="63"/>
      <c r="D26" s="63"/>
      <c r="E26" s="218"/>
    </row>
    <row r="27" spans="2:5" ht="15">
      <c r="B27" s="431" t="s">
        <v>264</v>
      </c>
      <c r="C27" s="432"/>
      <c r="D27" s="432"/>
      <c r="E27" s="218"/>
    </row>
    <row r="28" spans="2:5" ht="15.75" thickBot="1">
      <c r="B28" s="433" t="s">
        <v>247</v>
      </c>
      <c r="C28" s="434"/>
      <c r="D28" s="434"/>
      <c r="E28" s="218"/>
    </row>
    <row r="29" spans="2:5" ht="13.5" thickTop="1">
      <c r="B29" s="435"/>
      <c r="C29" s="425"/>
      <c r="D29" s="425"/>
      <c r="E29" s="218"/>
    </row>
    <row r="30" spans="2:5" ht="13.5" thickBot="1">
      <c r="B30" s="127"/>
      <c r="C30" s="37"/>
      <c r="D30" s="37"/>
      <c r="E30" s="37"/>
    </row>
    <row r="31" spans="1:3" ht="26.25" customHeight="1">
      <c r="A31" s="56">
        <v>714030</v>
      </c>
      <c r="B31" s="56" t="s">
        <v>259</v>
      </c>
      <c r="C31" s="163" t="s">
        <v>182</v>
      </c>
    </row>
    <row r="32" spans="1:5" ht="14.25" customHeight="1">
      <c r="A32" s="30"/>
      <c r="B32" s="430" t="s">
        <v>258</v>
      </c>
      <c r="C32" s="430"/>
      <c r="D32" s="68"/>
      <c r="E32" s="159" t="s">
        <v>70</v>
      </c>
    </row>
    <row r="33" spans="2:5" ht="18" customHeight="1" thickBot="1">
      <c r="B33" s="122"/>
      <c r="C33" s="44" t="s">
        <v>151</v>
      </c>
      <c r="D33" s="38"/>
      <c r="E33" s="312"/>
    </row>
    <row r="34" spans="2:5" ht="14.25" thickBot="1" thickTop="1">
      <c r="B34" s="157"/>
      <c r="C34" s="37"/>
      <c r="D34" s="37"/>
      <c r="E34" s="158"/>
    </row>
    <row r="35" spans="1:3" ht="22.5" customHeight="1">
      <c r="A35" s="56">
        <v>714040</v>
      </c>
      <c r="B35" s="56" t="s">
        <v>34</v>
      </c>
      <c r="C35" s="163" t="s">
        <v>182</v>
      </c>
    </row>
    <row r="36" spans="2:5" ht="31.5" customHeight="1">
      <c r="B36" s="190" t="s">
        <v>191</v>
      </c>
      <c r="C36" s="44" t="s">
        <v>0</v>
      </c>
      <c r="D36" s="348"/>
      <c r="E36" s="189"/>
    </row>
    <row r="37" spans="3:5" ht="19.5" customHeight="1">
      <c r="C37" s="44" t="s">
        <v>1</v>
      </c>
      <c r="D37" s="348"/>
      <c r="E37" s="52" t="s">
        <v>70</v>
      </c>
    </row>
    <row r="38" spans="2:5" ht="24" customHeight="1">
      <c r="B38" s="101" t="s">
        <v>137</v>
      </c>
      <c r="C38" s="57" t="s">
        <v>66</v>
      </c>
      <c r="D38" s="57"/>
      <c r="E38" s="313"/>
    </row>
    <row r="39" spans="2:5" ht="12.75">
      <c r="B39" s="126"/>
      <c r="C39" s="57" t="s">
        <v>65</v>
      </c>
      <c r="D39" s="57"/>
      <c r="E39" s="331"/>
    </row>
    <row r="40" spans="2:5" ht="18" customHeight="1" thickBot="1">
      <c r="B40" s="122"/>
      <c r="C40" s="64" t="s">
        <v>67</v>
      </c>
      <c r="D40" s="64"/>
      <c r="E40" s="310">
        <f>ROUND(SUM(E38:E39),0)</f>
        <v>0</v>
      </c>
    </row>
    <row r="41" spans="2:5" ht="14.25" thickBot="1" thickTop="1">
      <c r="B41" s="127"/>
      <c r="C41" s="37"/>
      <c r="D41" s="37"/>
      <c r="E41" s="37"/>
    </row>
    <row r="42" spans="2:5" ht="12.75" hidden="1">
      <c r="B42" s="126"/>
      <c r="C42" s="38"/>
      <c r="D42" s="38"/>
      <c r="E42" s="38"/>
    </row>
    <row r="43" spans="2:5" ht="12.75" hidden="1">
      <c r="B43" s="126"/>
      <c r="C43" s="38"/>
      <c r="D43" s="38"/>
      <c r="E43" s="38"/>
    </row>
    <row r="44" spans="1:5" ht="15" hidden="1">
      <c r="A44" s="56">
        <v>714070</v>
      </c>
      <c r="B44" s="56" t="s">
        <v>35</v>
      </c>
      <c r="C44" s="163" t="s">
        <v>182</v>
      </c>
      <c r="E44" s="49"/>
    </row>
    <row r="45" spans="1:5" ht="21" customHeight="1" hidden="1">
      <c r="A45" s="30"/>
      <c r="B45" s="429"/>
      <c r="C45" s="429"/>
      <c r="D45" s="68"/>
      <c r="E45" s="52" t="s">
        <v>70</v>
      </c>
    </row>
    <row r="46" spans="2:5" ht="12.75" hidden="1">
      <c r="B46" s="50"/>
      <c r="C46" s="57" t="s">
        <v>73</v>
      </c>
      <c r="E46" s="123"/>
    </row>
    <row r="47" spans="3:5" ht="12.75" hidden="1">
      <c r="C47" s="69" t="s">
        <v>74</v>
      </c>
      <c r="D47" s="67"/>
      <c r="E47" s="60">
        <v>0.05</v>
      </c>
    </row>
    <row r="48" spans="2:5" ht="13.5" hidden="1" thickBot="1">
      <c r="B48" s="38"/>
      <c r="C48" s="222" t="s">
        <v>75</v>
      </c>
      <c r="D48" s="223"/>
      <c r="E48" s="62">
        <f>ROUND(+E47*E46,0)</f>
        <v>0</v>
      </c>
    </row>
    <row r="49" spans="2:5" ht="13.5" hidden="1" thickBot="1">
      <c r="B49" s="37"/>
      <c r="C49" s="37"/>
      <c r="D49" s="37"/>
      <c r="E49" s="37"/>
    </row>
    <row r="50" spans="1:3" ht="26.25" customHeight="1">
      <c r="A50" s="56">
        <v>714060</v>
      </c>
      <c r="B50" s="56" t="s">
        <v>36</v>
      </c>
      <c r="C50" s="163" t="s">
        <v>182</v>
      </c>
    </row>
    <row r="51" ht="12.75">
      <c r="A51" s="58"/>
    </row>
    <row r="52" spans="2:5" ht="31.5" customHeight="1">
      <c r="B52" s="106" t="s">
        <v>160</v>
      </c>
      <c r="C52" s="44" t="s">
        <v>0</v>
      </c>
      <c r="D52" s="348"/>
      <c r="E52" s="349"/>
    </row>
    <row r="53" spans="2:5" ht="42" customHeight="1">
      <c r="B53" s="106" t="s">
        <v>194</v>
      </c>
      <c r="C53" s="44" t="s">
        <v>1</v>
      </c>
      <c r="D53" s="348"/>
      <c r="E53" s="52" t="s">
        <v>70</v>
      </c>
    </row>
    <row r="54" spans="2:5" ht="19.5" customHeight="1">
      <c r="B54" s="216"/>
      <c r="C54" s="44"/>
      <c r="D54" s="188"/>
      <c r="E54" s="331"/>
    </row>
    <row r="55" spans="2:5" ht="16.5" customHeight="1">
      <c r="B55" s="128"/>
      <c r="C55" s="38"/>
      <c r="E55" s="331"/>
    </row>
    <row r="56" spans="2:5" ht="18" customHeight="1" thickBot="1">
      <c r="B56" s="217"/>
      <c r="C56" s="64" t="s">
        <v>81</v>
      </c>
      <c r="D56" s="64"/>
      <c r="E56" s="332">
        <f>ROUND(SUM(E52:E55),0)</f>
        <v>0</v>
      </c>
    </row>
    <row r="57" spans="2:5" s="175" customFormat="1" ht="14.25" thickBot="1" thickTop="1">
      <c r="B57" s="176"/>
      <c r="C57" s="176"/>
      <c r="D57" s="176"/>
      <c r="E57" s="176"/>
    </row>
    <row r="58" spans="1:3" ht="22.5" customHeight="1">
      <c r="A58" s="56">
        <v>714080</v>
      </c>
      <c r="B58" s="56" t="s">
        <v>37</v>
      </c>
      <c r="C58" s="163" t="s">
        <v>182</v>
      </c>
    </row>
    <row r="59" ht="12.75">
      <c r="A59" s="58"/>
    </row>
    <row r="60" spans="1:4" ht="12.75">
      <c r="A60" s="30"/>
      <c r="B60" s="429"/>
      <c r="C60" s="429"/>
      <c r="D60" s="68"/>
    </row>
    <row r="61" spans="2:5" ht="39">
      <c r="B61" s="51" t="s">
        <v>175</v>
      </c>
      <c r="C61" s="44" t="s">
        <v>0</v>
      </c>
      <c r="D61" s="348"/>
      <c r="E61" s="314"/>
    </row>
    <row r="62" spans="3:5" ht="19.5" customHeight="1">
      <c r="C62" s="44" t="s">
        <v>1</v>
      </c>
      <c r="D62" s="348"/>
      <c r="E62" s="52" t="s">
        <v>70</v>
      </c>
    </row>
    <row r="63" spans="4:5" ht="14.25" customHeight="1">
      <c r="D63" s="351"/>
      <c r="E63" s="350"/>
    </row>
    <row r="64" spans="2:5" ht="12.75">
      <c r="B64" t="s">
        <v>138</v>
      </c>
      <c r="C64" s="124"/>
      <c r="D64" s="38"/>
      <c r="E64" s="313"/>
    </row>
    <row r="65" spans="2:5" ht="12.75">
      <c r="B65" s="124"/>
      <c r="C65" s="124"/>
      <c r="D65" s="38"/>
      <c r="E65" s="313"/>
    </row>
    <row r="66" spans="2:5" ht="12.75">
      <c r="B66" s="124"/>
      <c r="C66" s="124"/>
      <c r="D66" s="38"/>
      <c r="E66" s="313"/>
    </row>
    <row r="67" spans="2:5" ht="12.75">
      <c r="B67" s="125"/>
      <c r="C67" s="125"/>
      <c r="D67" s="42"/>
      <c r="E67" s="313"/>
    </row>
    <row r="68" spans="2:5" ht="18" customHeight="1" thickBot="1">
      <c r="B68" s="38"/>
      <c r="C68" s="64" t="s">
        <v>82</v>
      </c>
      <c r="D68" s="64"/>
      <c r="E68" s="311">
        <f>ROUND(SUM(E62:E67),0)</f>
        <v>0</v>
      </c>
    </row>
    <row r="69" spans="2:5" ht="14.25" thickBot="1" thickTop="1">
      <c r="B69" s="37"/>
      <c r="C69" s="37"/>
      <c r="D69" s="37"/>
      <c r="E69" s="37"/>
    </row>
  </sheetData>
  <sheetProtection/>
  <mergeCells count="9">
    <mergeCell ref="A8:B10"/>
    <mergeCell ref="B7:C7"/>
    <mergeCell ref="B45:C45"/>
    <mergeCell ref="B60:C60"/>
    <mergeCell ref="B13:C13"/>
    <mergeCell ref="B32:C32"/>
    <mergeCell ref="B27:D27"/>
    <mergeCell ref="B28:D28"/>
    <mergeCell ref="B29:D29"/>
  </mergeCells>
  <hyperlinks>
    <hyperlink ref="C5" location="summary3" display="(back to summary)"/>
    <hyperlink ref="C31" location="summary2" display="(back to summary)"/>
    <hyperlink ref="C12" location="summary3" display="(back to summary)"/>
    <hyperlink ref="C35" location="summary2" display="(back to summary)"/>
    <hyperlink ref="C44" location="summary2" display="(back to summary)"/>
    <hyperlink ref="C50" location="summary2" display="(back to summary)"/>
    <hyperlink ref="C58" location="summary2" display="(back to summary)"/>
  </hyperlinks>
  <printOptions/>
  <pageMargins left="0" right="0" top="0.5" bottom="0.5" header="0.5" footer="0.5"/>
  <pageSetup horizontalDpi="300" verticalDpi="300" orientation="portrait" r:id="rId1"/>
  <headerFooter alignWithMargins="0">
    <oddFooter>&amp;L&amp;A
&amp;F&amp;R&amp;D</oddFooter>
  </headerFooter>
  <rowBreaks count="1" manualBreakCount="1">
    <brk id="4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76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2" width="37.00390625" style="0" customWidth="1"/>
    <col min="3" max="3" width="10.00390625" style="0" customWidth="1"/>
    <col min="4" max="4" width="17.28125" style="0" customWidth="1"/>
    <col min="5" max="5" width="12.421875" style="0" customWidth="1"/>
  </cols>
  <sheetData>
    <row r="1" ht="12.75">
      <c r="A1" s="36" t="s">
        <v>42</v>
      </c>
    </row>
    <row r="2" ht="12.75">
      <c r="A2" s="36" t="s">
        <v>43</v>
      </c>
    </row>
    <row r="3" spans="1:2" ht="19.5" customHeight="1">
      <c r="A3" s="111" t="s">
        <v>2</v>
      </c>
      <c r="B3" s="109">
        <f>+'Grant Budget'!B3</f>
        <v>0</v>
      </c>
    </row>
    <row r="4" spans="1:2" ht="15" customHeight="1">
      <c r="A4" s="111" t="s">
        <v>84</v>
      </c>
      <c r="B4" s="110">
        <f>+'Grant Budget'!B4</f>
        <v>0</v>
      </c>
    </row>
    <row r="6" spans="1:4" ht="15.75">
      <c r="A6" s="164" t="s">
        <v>45</v>
      </c>
      <c r="D6" s="161" t="s">
        <v>182</v>
      </c>
    </row>
    <row r="7" spans="1:5" ht="12.75">
      <c r="A7" s="439"/>
      <c r="B7" s="439"/>
      <c r="C7" s="439"/>
      <c r="D7" s="439"/>
      <c r="E7" s="38"/>
    </row>
    <row r="8" spans="1:5" ht="12.75">
      <c r="A8" s="1" t="s">
        <v>44</v>
      </c>
      <c r="B8" s="47">
        <v>714290</v>
      </c>
      <c r="C8" s="38"/>
      <c r="D8" s="38"/>
      <c r="E8" s="159" t="s">
        <v>70</v>
      </c>
    </row>
    <row r="10" spans="1:5" ht="12.75">
      <c r="A10" s="225" t="s">
        <v>214</v>
      </c>
      <c r="B10" s="45" t="s">
        <v>48</v>
      </c>
      <c r="E10" s="128"/>
    </row>
    <row r="11" spans="1:5" ht="12.75">
      <c r="A11" s="226" t="s">
        <v>215</v>
      </c>
      <c r="B11" s="45" t="s">
        <v>46</v>
      </c>
      <c r="E11" s="124"/>
    </row>
    <row r="12" ht="12.75">
      <c r="A12" s="226" t="s">
        <v>216</v>
      </c>
    </row>
    <row r="13" ht="12.75">
      <c r="A13" s="226" t="s">
        <v>217</v>
      </c>
    </row>
    <row r="14" spans="1:5" ht="12.75">
      <c r="A14" s="226" t="s">
        <v>218</v>
      </c>
      <c r="B14" t="s">
        <v>47</v>
      </c>
      <c r="C14" s="67" t="s">
        <v>61</v>
      </c>
      <c r="E14" s="185">
        <v>0.505</v>
      </c>
    </row>
    <row r="15" spans="1:5" ht="12.75">
      <c r="A15" s="227" t="s">
        <v>219</v>
      </c>
      <c r="E15" s="38"/>
    </row>
    <row r="16" spans="1:5" ht="13.5" thickBot="1">
      <c r="A16" s="38"/>
      <c r="B16" s="67"/>
      <c r="C16" s="352" t="s">
        <v>153</v>
      </c>
      <c r="E16" s="315">
        <f>ROUND(E10*E11*E14,0)</f>
        <v>0</v>
      </c>
    </row>
    <row r="17" spans="1:5" ht="14.25" thickBot="1" thickTop="1">
      <c r="A17" s="40"/>
      <c r="B17" s="40"/>
      <c r="C17" s="40"/>
      <c r="D17" s="40"/>
      <c r="E17" s="40"/>
    </row>
    <row r="18" ht="13.5" thickTop="1"/>
    <row r="19" spans="1:4" ht="15.75">
      <c r="A19" s="22" t="s">
        <v>147</v>
      </c>
      <c r="D19" s="161" t="s">
        <v>182</v>
      </c>
    </row>
    <row r="20" spans="1:4" ht="12.75">
      <c r="A20" s="438"/>
      <c r="B20" s="438"/>
      <c r="C20" s="438"/>
      <c r="D20" s="438"/>
    </row>
    <row r="21" spans="1:4" ht="12.75">
      <c r="A21" s="1" t="s">
        <v>44</v>
      </c>
      <c r="B21" s="47">
        <v>714291</v>
      </c>
      <c r="C21" s="38"/>
      <c r="D21" s="38"/>
    </row>
    <row r="22" spans="1:4" ht="12.75">
      <c r="A22" s="1"/>
      <c r="B22" s="191" t="s">
        <v>192</v>
      </c>
      <c r="C22" s="38"/>
      <c r="D22" s="38"/>
    </row>
    <row r="23" spans="1:5" ht="12.75">
      <c r="A23" s="1"/>
      <c r="B23" s="47"/>
      <c r="C23" s="38"/>
      <c r="D23" s="38"/>
      <c r="E23" s="159" t="s">
        <v>70</v>
      </c>
    </row>
    <row r="24" spans="1:5" ht="18" customHeight="1" thickBot="1">
      <c r="A24" s="122"/>
      <c r="B24" s="122"/>
      <c r="C24" s="101" t="s">
        <v>151</v>
      </c>
      <c r="E24" s="312"/>
    </row>
    <row r="25" spans="1:5" s="38" customFormat="1" ht="14.25" thickBot="1" thickTop="1">
      <c r="A25" s="129"/>
      <c r="B25" s="130"/>
      <c r="C25" s="40"/>
      <c r="D25" s="40"/>
      <c r="E25" s="76"/>
    </row>
    <row r="26" ht="13.5" thickTop="1"/>
    <row r="27" ht="15.75">
      <c r="A27" s="22" t="s">
        <v>186</v>
      </c>
    </row>
    <row r="28" ht="15.75">
      <c r="A28" s="22"/>
    </row>
    <row r="29" spans="1:5" ht="18" customHeight="1" thickBot="1">
      <c r="A29" s="1" t="s">
        <v>44</v>
      </c>
      <c r="B29" s="100">
        <v>716000</v>
      </c>
      <c r="C29" s="103" t="s">
        <v>60</v>
      </c>
      <c r="D29" s="100"/>
      <c r="E29" s="316">
        <f>ROUND(+E46+E60+E75+'Travel (2)'!E3,0)</f>
        <v>0</v>
      </c>
    </row>
    <row r="30" ht="13.5" thickTop="1"/>
    <row r="31" s="36" customFormat="1" ht="12.75">
      <c r="A31" s="114" t="s">
        <v>49</v>
      </c>
    </row>
    <row r="32" spans="1:2" s="45" customFormat="1" ht="18.75" customHeight="1">
      <c r="A32" s="36" t="s">
        <v>187</v>
      </c>
      <c r="B32" s="36"/>
    </row>
    <row r="33" spans="1:4" s="45" customFormat="1" ht="15" customHeight="1">
      <c r="A33" s="36"/>
      <c r="B33" s="36"/>
      <c r="D33" s="161" t="s">
        <v>182</v>
      </c>
    </row>
    <row r="34" ht="12.75">
      <c r="A34" s="36" t="s">
        <v>50</v>
      </c>
    </row>
    <row r="35" spans="1:4" ht="12.75">
      <c r="A35" t="s">
        <v>72</v>
      </c>
      <c r="B35" s="436"/>
      <c r="C35" s="436"/>
      <c r="D35" s="41"/>
    </row>
    <row r="36" spans="1:4" ht="12.75">
      <c r="A36" t="s">
        <v>52</v>
      </c>
      <c r="B36" s="440"/>
      <c r="C36" s="440"/>
      <c r="D36" s="38"/>
    </row>
    <row r="37" spans="1:5" ht="12.75">
      <c r="A37" s="43" t="s">
        <v>68</v>
      </c>
      <c r="B37" s="436"/>
      <c r="C37" s="436"/>
      <c r="D37" s="437"/>
      <c r="E37" s="437"/>
    </row>
    <row r="38" spans="1:4" ht="12.75">
      <c r="A38" t="s">
        <v>69</v>
      </c>
      <c r="B38" s="436"/>
      <c r="C38" s="436"/>
      <c r="D38" s="2"/>
    </row>
    <row r="39" spans="3:5" ht="24" customHeight="1">
      <c r="C39" s="2"/>
      <c r="D39" s="2"/>
      <c r="E39" s="52" t="s">
        <v>70</v>
      </c>
    </row>
    <row r="40" spans="1:5" ht="12.75">
      <c r="A40" s="45" t="s">
        <v>71</v>
      </c>
      <c r="B40" t="s">
        <v>266</v>
      </c>
      <c r="C40" s="2"/>
      <c r="D40" s="317"/>
      <c r="E40" s="66"/>
    </row>
    <row r="41" spans="1:5" ht="12.75">
      <c r="A41" s="41" t="s">
        <v>176</v>
      </c>
      <c r="E41" s="313"/>
    </row>
    <row r="42" spans="1:5" ht="12.75">
      <c r="A42" t="s">
        <v>51</v>
      </c>
      <c r="B42" s="57" t="s">
        <v>148</v>
      </c>
      <c r="C42" s="131">
        <v>-1</v>
      </c>
      <c r="E42" s="318"/>
    </row>
    <row r="43" spans="1:5" ht="12.75">
      <c r="A43" t="s">
        <v>290</v>
      </c>
      <c r="B43" s="105" t="s">
        <v>139</v>
      </c>
      <c r="C43" s="102">
        <f>+C42+1</f>
        <v>0</v>
      </c>
      <c r="D43" s="75">
        <v>30</v>
      </c>
      <c r="E43" s="319">
        <f>+D43*C43</f>
        <v>0</v>
      </c>
    </row>
    <row r="44" spans="1:5" ht="12.75">
      <c r="A44" s="41" t="s">
        <v>53</v>
      </c>
      <c r="E44" s="318"/>
    </row>
    <row r="45" spans="1:5" ht="12.75">
      <c r="A45" t="s">
        <v>146</v>
      </c>
      <c r="B45" s="74"/>
      <c r="E45" s="318"/>
    </row>
    <row r="46" spans="1:5" ht="18" customHeight="1" thickBot="1">
      <c r="A46" s="38"/>
      <c r="B46" s="37"/>
      <c r="C46" s="104" t="s">
        <v>55</v>
      </c>
      <c r="D46" s="39"/>
      <c r="E46" s="310">
        <f>ROUND(SUM(E41:E45),0)</f>
        <v>0</v>
      </c>
    </row>
    <row r="47" spans="1:5" ht="12.75">
      <c r="A47" s="38"/>
      <c r="B47" s="38"/>
      <c r="C47" s="118"/>
      <c r="D47" s="39"/>
      <c r="E47" s="155"/>
    </row>
    <row r="48" spans="1:4" ht="13.5">
      <c r="A48" s="36" t="s">
        <v>56</v>
      </c>
      <c r="D48" s="161" t="s">
        <v>182</v>
      </c>
    </row>
    <row r="49" spans="1:4" ht="12.75">
      <c r="A49" t="s">
        <v>72</v>
      </c>
      <c r="B49" s="436"/>
      <c r="C49" s="436"/>
      <c r="D49" s="41"/>
    </row>
    <row r="50" spans="1:4" ht="12.75">
      <c r="A50" t="s">
        <v>52</v>
      </c>
      <c r="B50" s="436"/>
      <c r="C50" s="436"/>
      <c r="D50" s="38"/>
    </row>
    <row r="51" spans="1:4" ht="12.75">
      <c r="A51" s="43" t="s">
        <v>68</v>
      </c>
      <c r="B51" s="436"/>
      <c r="C51" s="436"/>
      <c r="D51" s="2"/>
    </row>
    <row r="52" spans="1:4" ht="12.75">
      <c r="A52" t="s">
        <v>69</v>
      </c>
      <c r="B52" s="436"/>
      <c r="C52" s="436"/>
      <c r="D52" s="2"/>
    </row>
    <row r="53" spans="2:5" ht="20.25" customHeight="1">
      <c r="B53" s="153"/>
      <c r="C53" s="153"/>
      <c r="D53" s="2"/>
      <c r="E53" s="52" t="s">
        <v>70</v>
      </c>
    </row>
    <row r="54" spans="1:5" ht="12.75">
      <c r="A54" s="45" t="s">
        <v>71</v>
      </c>
      <c r="B54" t="s">
        <v>266</v>
      </c>
      <c r="C54" s="2"/>
      <c r="D54" s="317"/>
      <c r="E54" s="66"/>
    </row>
    <row r="55" spans="1:5" ht="12.75">
      <c r="A55" s="41" t="s">
        <v>176</v>
      </c>
      <c r="E55" s="313"/>
    </row>
    <row r="56" spans="1:5" ht="12.75">
      <c r="A56" t="s">
        <v>51</v>
      </c>
      <c r="B56" s="57" t="s">
        <v>148</v>
      </c>
      <c r="C56" s="131">
        <v>-1</v>
      </c>
      <c r="E56" s="318"/>
    </row>
    <row r="57" spans="1:5" ht="12.75">
      <c r="A57" t="s">
        <v>290</v>
      </c>
      <c r="B57" s="105" t="s">
        <v>139</v>
      </c>
      <c r="C57" s="102">
        <f>+C56+1</f>
        <v>0</v>
      </c>
      <c r="D57" s="75">
        <v>30</v>
      </c>
      <c r="E57" s="319">
        <f>+D57*C57</f>
        <v>0</v>
      </c>
    </row>
    <row r="58" spans="1:5" ht="12.75">
      <c r="A58" s="41" t="s">
        <v>53</v>
      </c>
      <c r="E58" s="318"/>
    </row>
    <row r="59" spans="1:5" ht="12.75">
      <c r="A59" t="s">
        <v>140</v>
      </c>
      <c r="B59" s="74"/>
      <c r="E59" s="318"/>
    </row>
    <row r="60" spans="2:5" ht="18" customHeight="1" thickBot="1">
      <c r="B60" s="37"/>
      <c r="C60" s="104" t="s">
        <v>57</v>
      </c>
      <c r="D60" s="39"/>
      <c r="E60" s="310">
        <f>ROUND(SUM(E55:E59),0)</f>
        <v>0</v>
      </c>
    </row>
    <row r="61" spans="2:5" ht="12.75">
      <c r="B61" s="38"/>
      <c r="C61" s="118"/>
      <c r="D61" s="39"/>
      <c r="E61" s="155"/>
    </row>
    <row r="62" ht="12.75">
      <c r="E62" s="154"/>
    </row>
    <row r="63" spans="1:4" ht="21.75" customHeight="1">
      <c r="A63" s="36" t="s">
        <v>58</v>
      </c>
      <c r="D63" s="161" t="s">
        <v>182</v>
      </c>
    </row>
    <row r="64" spans="1:4" ht="12.75">
      <c r="A64" t="s">
        <v>72</v>
      </c>
      <c r="B64" s="436"/>
      <c r="C64" s="436"/>
      <c r="D64" s="41"/>
    </row>
    <row r="65" spans="1:4" ht="12.75">
      <c r="A65" t="s">
        <v>52</v>
      </c>
      <c r="B65" s="436"/>
      <c r="C65" s="436"/>
      <c r="D65" s="38"/>
    </row>
    <row r="66" spans="1:4" ht="12.75">
      <c r="A66" s="43" t="s">
        <v>68</v>
      </c>
      <c r="B66" s="436"/>
      <c r="C66" s="436"/>
      <c r="D66" s="2"/>
    </row>
    <row r="67" spans="1:4" ht="12.75">
      <c r="A67" t="s">
        <v>69</v>
      </c>
      <c r="B67" s="436"/>
      <c r="C67" s="436"/>
      <c r="D67" s="2"/>
    </row>
    <row r="68" spans="3:5" ht="27" customHeight="1">
      <c r="C68" s="2"/>
      <c r="D68" s="2"/>
      <c r="E68" s="52" t="s">
        <v>70</v>
      </c>
    </row>
    <row r="69" spans="1:5" ht="12.75">
      <c r="A69" s="45" t="s">
        <v>71</v>
      </c>
      <c r="B69" t="s">
        <v>266</v>
      </c>
      <c r="C69" s="2"/>
      <c r="D69" s="317"/>
      <c r="E69" s="66"/>
    </row>
    <row r="70" spans="1:5" ht="12.75">
      <c r="A70" s="41" t="s">
        <v>176</v>
      </c>
      <c r="E70" s="313"/>
    </row>
    <row r="71" spans="1:5" ht="12.75">
      <c r="A71" t="s">
        <v>51</v>
      </c>
      <c r="B71" s="57" t="s">
        <v>148</v>
      </c>
      <c r="C71" s="131">
        <v>-1</v>
      </c>
      <c r="E71" s="318"/>
    </row>
    <row r="72" spans="1:5" ht="12.75">
      <c r="A72" t="s">
        <v>290</v>
      </c>
      <c r="B72" s="105" t="s">
        <v>139</v>
      </c>
      <c r="C72" s="102">
        <f>+C71+1</f>
        <v>0</v>
      </c>
      <c r="D72" s="75">
        <v>30</v>
      </c>
      <c r="E72" s="319">
        <f>+D72*C72</f>
        <v>0</v>
      </c>
    </row>
    <row r="73" spans="1:5" ht="12.75">
      <c r="A73" s="41" t="s">
        <v>53</v>
      </c>
      <c r="E73" s="318"/>
    </row>
    <row r="74" spans="1:5" ht="12.75">
      <c r="A74" t="s">
        <v>140</v>
      </c>
      <c r="B74" s="74"/>
      <c r="E74" s="318"/>
    </row>
    <row r="75" spans="2:5" ht="18" customHeight="1" thickBot="1">
      <c r="B75" s="37"/>
      <c r="C75" s="104" t="s">
        <v>59</v>
      </c>
      <c r="D75" s="39"/>
      <c r="E75" s="310">
        <f>ROUND(SUM(E70:E74),0)</f>
        <v>0</v>
      </c>
    </row>
    <row r="76" ht="17.25" customHeight="1">
      <c r="A76" s="161" t="s">
        <v>180</v>
      </c>
    </row>
  </sheetData>
  <sheetProtection/>
  <mergeCells count="15">
    <mergeCell ref="A20:D20"/>
    <mergeCell ref="A7:D7"/>
    <mergeCell ref="B35:C35"/>
    <mergeCell ref="B36:C36"/>
    <mergeCell ref="B37:C37"/>
    <mergeCell ref="B38:C38"/>
    <mergeCell ref="D37:E37"/>
    <mergeCell ref="B49:C49"/>
    <mergeCell ref="B50:C50"/>
    <mergeCell ref="B51:C51"/>
    <mergeCell ref="B67:C67"/>
    <mergeCell ref="B52:C52"/>
    <mergeCell ref="B64:C64"/>
    <mergeCell ref="B65:C65"/>
    <mergeCell ref="B66:C66"/>
  </mergeCells>
  <hyperlinks>
    <hyperlink ref="A76" location="travel2" display="To trip4"/>
    <hyperlink ref="D6" location="summary3" display="(back to summary)"/>
    <hyperlink ref="D19" location="summary3" display="(back to summary)"/>
    <hyperlink ref="D33" location="summary3" display="(back to summary)"/>
    <hyperlink ref="D48" location="summary3" display="(back to summary)"/>
    <hyperlink ref="D63" location="summary3" display="(back to summary)"/>
  </hyperlinks>
  <printOptions/>
  <pageMargins left="0.75" right="0.75" top="0.75" bottom="0.75" header="0.5" footer="0.5"/>
  <pageSetup horizontalDpi="300" verticalDpi="300" orientation="portrait" scale="85" r:id="rId2"/>
  <headerFooter alignWithMargins="0">
    <oddFooter>&amp;L&amp;A
&amp;F&amp;R&amp;D</oddFooter>
  </headerFooter>
  <rowBreaks count="1" manualBreakCount="1">
    <brk id="4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8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2" width="37.00390625" style="0" customWidth="1"/>
    <col min="3" max="3" width="10.00390625" style="0" customWidth="1"/>
    <col min="4" max="4" width="17.28125" style="0" customWidth="1"/>
    <col min="5" max="5" width="12.421875" style="0" customWidth="1"/>
  </cols>
  <sheetData>
    <row r="1" ht="12.75">
      <c r="A1" s="36" t="s">
        <v>54</v>
      </c>
    </row>
    <row r="2" spans="1:5" ht="12.75">
      <c r="A2" s="36"/>
      <c r="E2" s="38"/>
    </row>
    <row r="3" spans="1:5" ht="18" customHeight="1" thickBot="1">
      <c r="A3" s="1" t="s">
        <v>44</v>
      </c>
      <c r="B3" s="100">
        <v>716000</v>
      </c>
      <c r="C3" s="103" t="s">
        <v>60</v>
      </c>
      <c r="D3" s="100"/>
      <c r="E3" s="316">
        <f>ROUND(+E20+E34+E48,0)</f>
        <v>0</v>
      </c>
    </row>
    <row r="4" ht="13.5" thickTop="1"/>
    <row r="5" s="36" customFormat="1" ht="12.75">
      <c r="A5" s="36" t="s">
        <v>49</v>
      </c>
    </row>
    <row r="6" spans="1:256" s="45" customFormat="1" ht="15" customHeight="1">
      <c r="A6" s="101" t="s">
        <v>187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</row>
    <row r="7" spans="1:4" s="45" customFormat="1" ht="18" customHeight="1">
      <c r="A7" s="36"/>
      <c r="B7" s="36"/>
      <c r="D7" s="161" t="s">
        <v>182</v>
      </c>
    </row>
    <row r="8" ht="15.75" customHeight="1">
      <c r="A8" s="36" t="s">
        <v>161</v>
      </c>
    </row>
    <row r="9" spans="1:4" ht="12.75">
      <c r="A9" t="s">
        <v>72</v>
      </c>
      <c r="B9" s="436"/>
      <c r="C9" s="436"/>
      <c r="D9" s="41"/>
    </row>
    <row r="10" spans="1:4" ht="12.75">
      <c r="A10" t="s">
        <v>52</v>
      </c>
      <c r="B10" s="440"/>
      <c r="C10" s="440"/>
      <c r="D10" s="38"/>
    </row>
    <row r="11" spans="1:5" ht="12.75">
      <c r="A11" s="43" t="s">
        <v>68</v>
      </c>
      <c r="B11" s="436"/>
      <c r="C11" s="436"/>
      <c r="D11" s="437"/>
      <c r="E11" s="437"/>
    </row>
    <row r="12" spans="1:4" ht="12.75">
      <c r="A12" t="s">
        <v>69</v>
      </c>
      <c r="B12" s="436"/>
      <c r="C12" s="436"/>
      <c r="D12" s="2"/>
    </row>
    <row r="13" spans="3:5" ht="24" customHeight="1">
      <c r="C13" s="2"/>
      <c r="D13" s="2"/>
      <c r="E13" s="52" t="s">
        <v>70</v>
      </c>
    </row>
    <row r="14" spans="1:5" ht="12.75">
      <c r="A14" s="45" t="s">
        <v>71</v>
      </c>
      <c r="B14" t="s">
        <v>266</v>
      </c>
      <c r="C14" s="2"/>
      <c r="D14" s="317"/>
      <c r="E14" s="66"/>
    </row>
    <row r="15" spans="1:5" ht="12.75">
      <c r="A15" s="41" t="s">
        <v>176</v>
      </c>
      <c r="E15" s="313"/>
    </row>
    <row r="16" spans="1:5" ht="12.75">
      <c r="A16" t="s">
        <v>51</v>
      </c>
      <c r="B16" s="57" t="s">
        <v>148</v>
      </c>
      <c r="C16" s="131">
        <v>-1</v>
      </c>
      <c r="E16" s="318"/>
    </row>
    <row r="17" spans="1:5" ht="12.75">
      <c r="A17" t="s">
        <v>290</v>
      </c>
      <c r="B17" s="105" t="s">
        <v>139</v>
      </c>
      <c r="C17" s="102">
        <f>+C16+1</f>
        <v>0</v>
      </c>
      <c r="D17" s="75">
        <v>30</v>
      </c>
      <c r="E17" s="319">
        <f>+D17*C17</f>
        <v>0</v>
      </c>
    </row>
    <row r="18" spans="1:5" ht="12.75">
      <c r="A18" s="41" t="s">
        <v>53</v>
      </c>
      <c r="E18" s="318"/>
    </row>
    <row r="19" spans="1:5" ht="12.75">
      <c r="A19" t="s">
        <v>146</v>
      </c>
      <c r="B19" s="74"/>
      <c r="E19" s="318"/>
    </row>
    <row r="20" spans="1:5" ht="18" customHeight="1" thickBot="1">
      <c r="A20" s="38"/>
      <c r="B20" s="37"/>
      <c r="C20" s="104" t="s">
        <v>162</v>
      </c>
      <c r="D20" s="39"/>
      <c r="E20" s="310">
        <f>ROUND(SUM(E15:E19),0)</f>
        <v>0</v>
      </c>
    </row>
    <row r="22" spans="1:4" ht="13.5">
      <c r="A22" s="36" t="s">
        <v>163</v>
      </c>
      <c r="D22" s="161" t="s">
        <v>182</v>
      </c>
    </row>
    <row r="23" spans="1:4" ht="12.75">
      <c r="A23" t="s">
        <v>72</v>
      </c>
      <c r="B23" s="436"/>
      <c r="C23" s="436"/>
      <c r="D23" s="41"/>
    </row>
    <row r="24" spans="1:4" ht="12.75">
      <c r="A24" t="s">
        <v>52</v>
      </c>
      <c r="B24" s="436"/>
      <c r="C24" s="436"/>
      <c r="D24" s="38"/>
    </row>
    <row r="25" spans="1:4" ht="12.75">
      <c r="A25" s="43" t="s">
        <v>68</v>
      </c>
      <c r="B25" s="436"/>
      <c r="C25" s="436"/>
      <c r="D25" s="2"/>
    </row>
    <row r="26" spans="1:4" ht="12.75">
      <c r="A26" t="s">
        <v>69</v>
      </c>
      <c r="B26" s="436"/>
      <c r="C26" s="436"/>
      <c r="D26" s="2"/>
    </row>
    <row r="27" spans="3:5" ht="21.75" customHeight="1">
      <c r="C27" s="2"/>
      <c r="D27" s="2"/>
      <c r="E27" s="52" t="s">
        <v>70</v>
      </c>
    </row>
    <row r="28" spans="1:5" ht="12.75">
      <c r="A28" s="45" t="s">
        <v>71</v>
      </c>
      <c r="B28" t="s">
        <v>266</v>
      </c>
      <c r="C28" s="2"/>
      <c r="D28" s="317"/>
      <c r="E28" s="66"/>
    </row>
    <row r="29" spans="1:5" ht="12.75">
      <c r="A29" s="41" t="s">
        <v>176</v>
      </c>
      <c r="E29" s="313"/>
    </row>
    <row r="30" spans="1:5" ht="12.75">
      <c r="A30" t="s">
        <v>51</v>
      </c>
      <c r="B30" s="57" t="s">
        <v>148</v>
      </c>
      <c r="C30" s="131">
        <v>-1</v>
      </c>
      <c r="E30" s="318"/>
    </row>
    <row r="31" spans="1:5" ht="12.75">
      <c r="A31" t="s">
        <v>290</v>
      </c>
      <c r="B31" s="105" t="s">
        <v>139</v>
      </c>
      <c r="C31" s="102">
        <f>+C30+1</f>
        <v>0</v>
      </c>
      <c r="D31" s="75">
        <v>30</v>
      </c>
      <c r="E31" s="319">
        <f>+D31*C31</f>
        <v>0</v>
      </c>
    </row>
    <row r="32" spans="1:5" ht="12.75">
      <c r="A32" s="41" t="s">
        <v>53</v>
      </c>
      <c r="E32" s="318"/>
    </row>
    <row r="33" spans="1:5" ht="12.75">
      <c r="A33" t="s">
        <v>140</v>
      </c>
      <c r="B33" s="74"/>
      <c r="E33" s="318"/>
    </row>
    <row r="34" spans="2:5" ht="18" customHeight="1" thickBot="1">
      <c r="B34" s="37"/>
      <c r="C34" s="104" t="s">
        <v>164</v>
      </c>
      <c r="D34" s="39"/>
      <c r="E34" s="310">
        <f>ROUND(SUM(E29:E33),0)</f>
        <v>0</v>
      </c>
    </row>
    <row r="35" ht="12.75">
      <c r="E35" s="46"/>
    </row>
    <row r="36" spans="1:4" ht="13.5">
      <c r="A36" s="36" t="s">
        <v>165</v>
      </c>
      <c r="D36" s="161" t="s">
        <v>182</v>
      </c>
    </row>
    <row r="37" spans="1:4" ht="12.75">
      <c r="A37" t="s">
        <v>72</v>
      </c>
      <c r="B37" s="436"/>
      <c r="C37" s="436"/>
      <c r="D37" s="41"/>
    </row>
    <row r="38" spans="1:4" ht="12.75">
      <c r="A38" t="s">
        <v>52</v>
      </c>
      <c r="B38" s="436"/>
      <c r="C38" s="436"/>
      <c r="D38" s="38"/>
    </row>
    <row r="39" spans="1:4" ht="12.75">
      <c r="A39" s="43" t="s">
        <v>68</v>
      </c>
      <c r="B39" s="436"/>
      <c r="C39" s="436"/>
      <c r="D39" s="2"/>
    </row>
    <row r="40" spans="1:4" ht="12.75">
      <c r="A40" t="s">
        <v>69</v>
      </c>
      <c r="B40" s="436"/>
      <c r="C40" s="436"/>
      <c r="D40" s="2"/>
    </row>
    <row r="41" spans="3:5" ht="23.25" customHeight="1">
      <c r="C41" s="2"/>
      <c r="D41" s="2"/>
      <c r="E41" s="52" t="s">
        <v>70</v>
      </c>
    </row>
    <row r="42" spans="1:5" ht="12.75">
      <c r="A42" s="45" t="s">
        <v>71</v>
      </c>
      <c r="B42" t="s">
        <v>266</v>
      </c>
      <c r="C42" s="2"/>
      <c r="D42" s="317"/>
      <c r="E42" s="66"/>
    </row>
    <row r="43" spans="1:5" ht="12.75">
      <c r="A43" s="41" t="s">
        <v>176</v>
      </c>
      <c r="E43" s="313"/>
    </row>
    <row r="44" spans="1:5" ht="12.75">
      <c r="A44" t="s">
        <v>51</v>
      </c>
      <c r="B44" s="57" t="s">
        <v>148</v>
      </c>
      <c r="C44" s="131">
        <v>-1</v>
      </c>
      <c r="E44" s="318"/>
    </row>
    <row r="45" spans="1:5" ht="12.75">
      <c r="A45" t="s">
        <v>290</v>
      </c>
      <c r="B45" s="105" t="s">
        <v>139</v>
      </c>
      <c r="C45" s="102">
        <f>+C44+1</f>
        <v>0</v>
      </c>
      <c r="D45" s="75">
        <v>30</v>
      </c>
      <c r="E45" s="319">
        <f>+D45*C45</f>
        <v>0</v>
      </c>
    </row>
    <row r="46" spans="1:5" ht="12.75">
      <c r="A46" s="41" t="s">
        <v>53</v>
      </c>
      <c r="E46" s="318"/>
    </row>
    <row r="47" spans="1:5" ht="12.75">
      <c r="A47" t="s">
        <v>140</v>
      </c>
      <c r="B47" s="74"/>
      <c r="E47" s="318"/>
    </row>
    <row r="48" spans="2:5" ht="18" customHeight="1" thickBot="1">
      <c r="B48" s="37"/>
      <c r="C48" s="104" t="s">
        <v>166</v>
      </c>
      <c r="D48" s="39"/>
      <c r="E48" s="310">
        <f>ROUND(SUM(E43:E47),0)</f>
        <v>0</v>
      </c>
    </row>
  </sheetData>
  <sheetProtection/>
  <mergeCells count="13">
    <mergeCell ref="B40:C40"/>
    <mergeCell ref="B26:C26"/>
    <mergeCell ref="B37:C37"/>
    <mergeCell ref="B38:C38"/>
    <mergeCell ref="B39:C39"/>
    <mergeCell ref="D11:E11"/>
    <mergeCell ref="B23:C23"/>
    <mergeCell ref="B24:C24"/>
    <mergeCell ref="B25:C25"/>
    <mergeCell ref="B9:C9"/>
    <mergeCell ref="B10:C10"/>
    <mergeCell ref="B11:C11"/>
    <mergeCell ref="B12:C12"/>
  </mergeCells>
  <hyperlinks>
    <hyperlink ref="D7" location="summary3" display="(back to summary)"/>
    <hyperlink ref="D22" location="summary3" display="(back to summary)"/>
    <hyperlink ref="D36" location="summary3" display="(back to summary)"/>
  </hyperlinks>
  <printOptions/>
  <pageMargins left="0.75" right="0.75" top="1" bottom="1" header="0.5" footer="0.5"/>
  <pageSetup horizontalDpi="300" verticalDpi="300" orientation="portrait" scale="85" r:id="rId1"/>
  <headerFooter alignWithMargins="0">
    <oddFooter>&amp;L&amp;A
&amp;F&amp;R&amp;D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zoomScale="80" zoomScaleNormal="80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2" max="2" width="39.8515625" style="0" customWidth="1"/>
    <col min="3" max="3" width="36.28125" style="0" customWidth="1"/>
    <col min="4" max="4" width="3.57421875" style="0" customWidth="1"/>
    <col min="5" max="5" width="13.28125" style="0" customWidth="1"/>
    <col min="6" max="6" width="10.28125" style="0" bestFit="1" customWidth="1"/>
  </cols>
  <sheetData>
    <row r="1" ht="12.75">
      <c r="A1" s="36" t="s">
        <v>42</v>
      </c>
    </row>
    <row r="2" ht="12.75">
      <c r="A2" s="36" t="s">
        <v>128</v>
      </c>
    </row>
    <row r="3" spans="1:2" ht="29.25" customHeight="1">
      <c r="A3" s="108" t="s">
        <v>2</v>
      </c>
      <c r="B3" s="109">
        <f>+'Grant Budget'!B3</f>
        <v>0</v>
      </c>
    </row>
    <row r="4" spans="1:2" ht="27" customHeight="1">
      <c r="A4" s="108" t="s">
        <v>84</v>
      </c>
      <c r="B4" s="110">
        <f>+'Grant Budget'!B4</f>
        <v>0</v>
      </c>
    </row>
    <row r="5" spans="1:3" ht="24" customHeight="1">
      <c r="A5" s="51"/>
      <c r="B5" s="38"/>
      <c r="C5" s="163" t="s">
        <v>182</v>
      </c>
    </row>
    <row r="6" spans="1:2" ht="15">
      <c r="A6" s="56">
        <v>711030</v>
      </c>
      <c r="B6" s="56" t="s">
        <v>110</v>
      </c>
    </row>
    <row r="7" spans="1:5" ht="12.75">
      <c r="A7" s="30"/>
      <c r="B7" s="429"/>
      <c r="C7" s="429"/>
      <c r="D7" s="68"/>
      <c r="E7" s="52" t="s">
        <v>70</v>
      </c>
    </row>
    <row r="8" spans="1:5" ht="14.25" customHeight="1">
      <c r="A8" s="30"/>
      <c r="B8" s="31" t="s">
        <v>111</v>
      </c>
      <c r="C8" s="124"/>
      <c r="E8" s="313"/>
    </row>
    <row r="9" spans="2:5" ht="12.75">
      <c r="B9" s="441"/>
      <c r="C9" s="441"/>
      <c r="E9" s="331"/>
    </row>
    <row r="10" spans="2:5" ht="12.75">
      <c r="B10" s="440"/>
      <c r="C10" s="440"/>
      <c r="D10" s="48"/>
      <c r="E10" s="331"/>
    </row>
    <row r="11" spans="2:5" ht="12.75">
      <c r="B11" s="122"/>
      <c r="C11" s="132"/>
      <c r="D11" s="48"/>
      <c r="E11" s="331"/>
    </row>
    <row r="12" spans="3:5" ht="18" customHeight="1" thickBot="1">
      <c r="C12" s="64" t="s">
        <v>112</v>
      </c>
      <c r="D12" s="64"/>
      <c r="E12" s="310">
        <f>ROUND(SUM(E8:E11),0)</f>
        <v>0</v>
      </c>
    </row>
    <row r="13" spans="2:5" ht="14.25" thickBot="1" thickTop="1">
      <c r="B13" s="37"/>
      <c r="C13" s="37"/>
      <c r="D13" s="37"/>
      <c r="E13" s="37"/>
    </row>
    <row r="14" spans="1:3" ht="15">
      <c r="A14" s="56">
        <v>713011</v>
      </c>
      <c r="B14" s="56" t="s">
        <v>189</v>
      </c>
      <c r="C14" s="163" t="s">
        <v>182</v>
      </c>
    </row>
    <row r="15" spans="1:5" ht="12.75">
      <c r="A15" s="30"/>
      <c r="B15" s="429"/>
      <c r="C15" s="429"/>
      <c r="D15" s="68"/>
      <c r="E15" s="52" t="s">
        <v>115</v>
      </c>
    </row>
    <row r="16" spans="2:5" ht="17.25" customHeight="1">
      <c r="B16" s="31" t="s">
        <v>113</v>
      </c>
      <c r="C16" s="124"/>
      <c r="E16" s="313"/>
    </row>
    <row r="17" spans="2:5" ht="16.5" customHeight="1">
      <c r="B17" s="441"/>
      <c r="C17" s="441"/>
      <c r="E17" s="331"/>
    </row>
    <row r="18" spans="2:5" ht="12.75">
      <c r="B18" s="441"/>
      <c r="C18" s="441"/>
      <c r="D18" s="48"/>
      <c r="E18" s="331"/>
    </row>
    <row r="19" spans="2:5" ht="12.75">
      <c r="B19" s="441"/>
      <c r="C19" s="441"/>
      <c r="D19" s="48"/>
      <c r="E19" s="331"/>
    </row>
    <row r="20" spans="3:5" ht="14.25" customHeight="1">
      <c r="C20" s="69" t="s">
        <v>193</v>
      </c>
      <c r="D20" s="64"/>
      <c r="E20" s="320">
        <f>SUM(E16:E19)</f>
        <v>0</v>
      </c>
    </row>
    <row r="21" spans="3:5" ht="14.25" customHeight="1">
      <c r="C21" s="57" t="s">
        <v>117</v>
      </c>
      <c r="E21" s="331"/>
    </row>
    <row r="22" spans="3:5" ht="18" customHeight="1" thickBot="1">
      <c r="C22" s="100" t="s">
        <v>149</v>
      </c>
      <c r="D22" s="69"/>
      <c r="E22" s="311">
        <f>ROUND(+E21*E20,0)</f>
        <v>0</v>
      </c>
    </row>
    <row r="23" spans="2:5" ht="14.25" thickBot="1" thickTop="1">
      <c r="B23" s="37"/>
      <c r="C23" s="37"/>
      <c r="D23" s="37"/>
      <c r="E23" s="37"/>
    </row>
    <row r="24" spans="1:3" ht="21.75" customHeight="1">
      <c r="A24" s="56">
        <v>713021</v>
      </c>
      <c r="B24" s="56" t="s">
        <v>114</v>
      </c>
      <c r="C24" s="163" t="s">
        <v>182</v>
      </c>
    </row>
    <row r="25" spans="1:5" ht="12.75">
      <c r="A25" s="30"/>
      <c r="B25" s="429"/>
      <c r="C25" s="429"/>
      <c r="D25" s="68"/>
      <c r="E25" s="52" t="s">
        <v>115</v>
      </c>
    </row>
    <row r="26" spans="2:5" ht="19.5" customHeight="1">
      <c r="B26" s="48" t="s">
        <v>208</v>
      </c>
      <c r="C26" s="38"/>
      <c r="D26" s="38"/>
      <c r="E26" s="133"/>
    </row>
    <row r="27" spans="2:5" ht="12.75">
      <c r="B27" s="441"/>
      <c r="C27" s="441"/>
      <c r="D27" s="38"/>
      <c r="E27" s="321"/>
    </row>
    <row r="28" spans="2:5" ht="12.75">
      <c r="B28" s="441"/>
      <c r="C28" s="441"/>
      <c r="D28" s="38"/>
      <c r="E28" s="330"/>
    </row>
    <row r="29" spans="2:5" ht="12.75">
      <c r="B29" s="441"/>
      <c r="C29" s="441"/>
      <c r="D29" s="38"/>
      <c r="E29" s="330"/>
    </row>
    <row r="30" spans="3:5" ht="12.75">
      <c r="C30" s="69" t="s">
        <v>154</v>
      </c>
      <c r="D30" s="64"/>
      <c r="E30" s="320">
        <f>SUM(E26:E29)</f>
        <v>0</v>
      </c>
    </row>
    <row r="31" spans="3:5" ht="12.75">
      <c r="C31" s="57" t="s">
        <v>117</v>
      </c>
      <c r="E31" s="331"/>
    </row>
    <row r="32" spans="3:5" ht="18" customHeight="1" thickBot="1">
      <c r="C32" s="100" t="s">
        <v>150</v>
      </c>
      <c r="D32" s="69"/>
      <c r="E32" s="311">
        <f>ROUND(+E31*E30,0)</f>
        <v>0</v>
      </c>
    </row>
    <row r="33" spans="2:5" ht="14.25" thickBot="1" thickTop="1">
      <c r="B33" s="37"/>
      <c r="C33" s="37"/>
      <c r="D33" s="37"/>
      <c r="E33" s="37"/>
    </row>
    <row r="34" spans="1:3" ht="21.75" customHeight="1">
      <c r="A34" s="56">
        <v>713014</v>
      </c>
      <c r="B34" s="56" t="s">
        <v>130</v>
      </c>
      <c r="C34" s="163" t="s">
        <v>182</v>
      </c>
    </row>
    <row r="35" spans="1:5" ht="12.75">
      <c r="A35" s="30"/>
      <c r="B35" s="165"/>
      <c r="C35" s="165"/>
      <c r="D35" s="68"/>
      <c r="E35" s="49"/>
    </row>
    <row r="36" spans="2:6" ht="33.75" customHeight="1">
      <c r="B36" s="442" t="s">
        <v>286</v>
      </c>
      <c r="C36" s="442"/>
      <c r="E36" s="54" t="s">
        <v>115</v>
      </c>
      <c r="F36" s="36"/>
    </row>
    <row r="37" spans="2:5" ht="21" customHeight="1">
      <c r="B37" s="441"/>
      <c r="C37" s="441"/>
      <c r="D37" s="38"/>
      <c r="E37" s="321"/>
    </row>
    <row r="38" spans="2:5" ht="12.75">
      <c r="B38" s="441"/>
      <c r="C38" s="441"/>
      <c r="D38" s="38"/>
      <c r="E38" s="330"/>
    </row>
    <row r="39" spans="2:5" ht="12.75">
      <c r="B39" s="441"/>
      <c r="C39" s="441"/>
      <c r="D39" s="38"/>
      <c r="E39" s="330"/>
    </row>
    <row r="40" spans="2:5" ht="12.75">
      <c r="B40" s="38"/>
      <c r="C40" s="70" t="s">
        <v>155</v>
      </c>
      <c r="D40" s="57"/>
      <c r="E40" s="320">
        <f>SUM(E36:E39)</f>
        <v>0</v>
      </c>
    </row>
    <row r="41" spans="2:5" ht="12.75">
      <c r="B41" s="38"/>
      <c r="C41" s="57" t="s">
        <v>117</v>
      </c>
      <c r="E41" s="331"/>
    </row>
    <row r="42" spans="2:5" ht="18" customHeight="1" thickBot="1">
      <c r="B42" s="38"/>
      <c r="C42" s="100" t="s">
        <v>116</v>
      </c>
      <c r="D42" s="69"/>
      <c r="E42" s="311">
        <f>ROUND(+E41*E40,0)</f>
        <v>0</v>
      </c>
    </row>
    <row r="43" spans="2:5" ht="14.25" thickBot="1" thickTop="1">
      <c r="B43" s="37"/>
      <c r="C43" s="37"/>
      <c r="D43" s="37"/>
      <c r="E43" s="37"/>
    </row>
  </sheetData>
  <sheetProtection/>
  <mergeCells count="15">
    <mergeCell ref="B7:C7"/>
    <mergeCell ref="B15:C15"/>
    <mergeCell ref="B25:C25"/>
    <mergeCell ref="B9:C9"/>
    <mergeCell ref="B10:C10"/>
    <mergeCell ref="B17:C17"/>
    <mergeCell ref="B18:C18"/>
    <mergeCell ref="B19:C19"/>
    <mergeCell ref="B27:C27"/>
    <mergeCell ref="B39:C39"/>
    <mergeCell ref="B28:C28"/>
    <mergeCell ref="B29:C29"/>
    <mergeCell ref="B37:C37"/>
    <mergeCell ref="B38:C38"/>
    <mergeCell ref="B36:C36"/>
  </mergeCells>
  <hyperlinks>
    <hyperlink ref="C5" location="summary4" display="(back to summary)"/>
    <hyperlink ref="C14" location="summary4" display="(back to summary)"/>
    <hyperlink ref="C24" location="summary4" display="(back to summary)"/>
    <hyperlink ref="C34" location="summary4" display="(back to summary)"/>
  </hyperlinks>
  <printOptions/>
  <pageMargins left="0" right="0" top="0.5" bottom="1" header="0.5" footer="0.5"/>
  <pageSetup horizontalDpi="300" verticalDpi="300" orientation="portrait" r:id="rId1"/>
  <headerFooter alignWithMargins="0">
    <oddFooter>&amp;L&amp;A
&amp;F&amp;R&amp;D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72"/>
  <sheetViews>
    <sheetView showGridLines="0" showZeros="0" zoomScale="80" zoomScaleNormal="80" workbookViewId="0" topLeftCell="A1">
      <selection activeCell="B29" sqref="B29"/>
    </sheetView>
  </sheetViews>
  <sheetFormatPr defaultColWidth="9.140625" defaultRowHeight="12.75"/>
  <cols>
    <col min="1" max="1" width="9.8515625" style="0" customWidth="1"/>
    <col min="2" max="2" width="39.8515625" style="0" customWidth="1"/>
    <col min="3" max="3" width="36.28125" style="0" customWidth="1"/>
    <col min="4" max="4" width="4.8515625" style="0" customWidth="1"/>
    <col min="5" max="5" width="12.28125" style="0" bestFit="1" customWidth="1"/>
    <col min="6" max="6" width="10.28125" style="0" bestFit="1" customWidth="1"/>
  </cols>
  <sheetData>
    <row r="1" ht="12.75">
      <c r="A1" s="36" t="s">
        <v>42</v>
      </c>
    </row>
    <row r="2" ht="12.75">
      <c r="A2" s="36" t="s">
        <v>122</v>
      </c>
    </row>
    <row r="3" spans="1:2" ht="30.75" customHeight="1">
      <c r="A3" s="108" t="s">
        <v>2</v>
      </c>
      <c r="B3" s="109">
        <f>+'Grant Budget'!B3</f>
        <v>0</v>
      </c>
    </row>
    <row r="4" spans="1:2" ht="30.75" customHeight="1">
      <c r="A4" s="108" t="s">
        <v>84</v>
      </c>
      <c r="B4" s="110">
        <f>+'Grant Budget'!B4</f>
        <v>0</v>
      </c>
    </row>
    <row r="5" spans="1:3" ht="23.25" customHeight="1">
      <c r="A5" s="56">
        <v>714221</v>
      </c>
      <c r="B5" s="56" t="s">
        <v>120</v>
      </c>
      <c r="C5" s="163" t="s">
        <v>182</v>
      </c>
    </row>
    <row r="6" spans="1:5" ht="15">
      <c r="A6" s="56"/>
      <c r="B6" s="56"/>
      <c r="C6" s="163"/>
      <c r="E6" s="159" t="s">
        <v>70</v>
      </c>
    </row>
    <row r="7" spans="1:5" ht="18" customHeight="1" thickBot="1">
      <c r="A7" s="58"/>
      <c r="C7" s="44" t="s">
        <v>151</v>
      </c>
      <c r="E7" s="312"/>
    </row>
    <row r="8" spans="2:5" ht="14.25" thickBot="1" thickTop="1">
      <c r="B8" s="37"/>
      <c r="C8" s="37"/>
      <c r="D8" s="37"/>
      <c r="E8" s="37"/>
    </row>
    <row r="9" spans="2:5" ht="9" customHeight="1">
      <c r="B9" s="38"/>
      <c r="C9" s="38"/>
      <c r="D9" s="38"/>
      <c r="E9" s="38"/>
    </row>
    <row r="10" spans="1:3" ht="15">
      <c r="A10" s="56">
        <v>714231</v>
      </c>
      <c r="B10" s="56" t="s">
        <v>38</v>
      </c>
      <c r="C10" s="163" t="s">
        <v>182</v>
      </c>
    </row>
    <row r="11" spans="1:5" ht="15">
      <c r="A11" s="56"/>
      <c r="B11" s="56"/>
      <c r="C11" s="163"/>
      <c r="E11" s="159" t="s">
        <v>70</v>
      </c>
    </row>
    <row r="12" spans="1:5" ht="18" customHeight="1" thickBot="1">
      <c r="A12" s="58"/>
      <c r="C12" s="44" t="s">
        <v>151</v>
      </c>
      <c r="E12" s="312"/>
    </row>
    <row r="13" spans="2:5" ht="15" thickBot="1" thickTop="1">
      <c r="B13" s="37"/>
      <c r="C13" s="37"/>
      <c r="D13" s="166"/>
      <c r="E13" s="37"/>
    </row>
    <row r="14" spans="2:5" ht="9.75" customHeight="1">
      <c r="B14" s="38"/>
      <c r="C14" s="38"/>
      <c r="D14" s="341"/>
      <c r="E14" s="38"/>
    </row>
    <row r="15" spans="1:3" ht="15">
      <c r="A15" s="56">
        <v>714181</v>
      </c>
      <c r="B15" s="56" t="s">
        <v>212</v>
      </c>
      <c r="C15" s="163" t="s">
        <v>182</v>
      </c>
    </row>
    <row r="16" spans="1:3" ht="7.5" customHeight="1">
      <c r="A16" s="56"/>
      <c r="B16" s="56"/>
      <c r="C16" s="163"/>
    </row>
    <row r="17" spans="1:6" s="168" customFormat="1" ht="30" customHeight="1">
      <c r="A17" s="30"/>
      <c r="B17" s="443" t="s">
        <v>190</v>
      </c>
      <c r="C17" s="443"/>
      <c r="D17" s="47" t="s">
        <v>0</v>
      </c>
      <c r="E17" s="146"/>
      <c r="F17" s="167"/>
    </row>
    <row r="18" spans="1:6" s="168" customFormat="1" ht="18.75" customHeight="1">
      <c r="A18" s="170"/>
      <c r="B18" s="171"/>
      <c r="C18" s="172"/>
      <c r="D18" s="47" t="s">
        <v>1</v>
      </c>
      <c r="E18" s="146"/>
      <c r="F18" s="167"/>
    </row>
    <row r="19" spans="1:6" s="168" customFormat="1" ht="12.75">
      <c r="A19" s="170"/>
      <c r="B19" s="171"/>
      <c r="C19" s="172"/>
      <c r="D19" s="47"/>
      <c r="E19" s="169"/>
      <c r="F19" s="167"/>
    </row>
    <row r="20" spans="1:6" s="168" customFormat="1" ht="42.75" customHeight="1">
      <c r="A20" s="30"/>
      <c r="B20" s="442" t="s">
        <v>184</v>
      </c>
      <c r="C20" s="442"/>
      <c r="D20" s="47" t="s">
        <v>0</v>
      </c>
      <c r="E20" s="146"/>
      <c r="F20" s="167"/>
    </row>
    <row r="21" spans="1:5" s="168" customFormat="1" ht="18.75" customHeight="1">
      <c r="A21" s="30"/>
      <c r="B21" s="171"/>
      <c r="C21" s="172"/>
      <c r="D21" s="47" t="s">
        <v>1</v>
      </c>
      <c r="E21" s="146"/>
    </row>
    <row r="22" spans="1:5" s="175" customFormat="1" ht="12.75">
      <c r="A22" s="170"/>
      <c r="B22" s="173"/>
      <c r="C22" s="172"/>
      <c r="D22" s="174"/>
      <c r="E22" s="169"/>
    </row>
    <row r="23" spans="1:5" ht="12" customHeight="1">
      <c r="A23" s="30"/>
      <c r="B23" s="173"/>
      <c r="C23" s="172"/>
      <c r="D23" s="47"/>
      <c r="E23" s="159" t="s">
        <v>70</v>
      </c>
    </row>
    <row r="24" spans="3:5" ht="18" customHeight="1" thickBot="1">
      <c r="C24" s="44" t="s">
        <v>151</v>
      </c>
      <c r="E24" s="322"/>
    </row>
    <row r="25" spans="1:6" ht="14.25" thickBot="1" thickTop="1">
      <c r="A25" s="213"/>
      <c r="B25" s="176"/>
      <c r="C25" s="177"/>
      <c r="D25" s="176"/>
      <c r="E25" s="178"/>
      <c r="F25" s="175"/>
    </row>
    <row r="26" spans="1:6" ht="9" customHeight="1">
      <c r="A26" s="213"/>
      <c r="B26" s="213"/>
      <c r="C26" s="174"/>
      <c r="D26" s="213"/>
      <c r="E26" s="342"/>
      <c r="F26" s="175"/>
    </row>
    <row r="27" spans="1:3" ht="15.75" customHeight="1">
      <c r="A27" s="56">
        <v>714284</v>
      </c>
      <c r="B27" s="56" t="s">
        <v>250</v>
      </c>
      <c r="C27" s="163" t="s">
        <v>182</v>
      </c>
    </row>
    <row r="28" spans="1:3" ht="13.5" customHeight="1">
      <c r="A28" s="56"/>
      <c r="B28" s="56"/>
      <c r="C28" s="163"/>
    </row>
    <row r="29" spans="2:5" ht="41.25" customHeight="1">
      <c r="B29" s="106" t="s">
        <v>121</v>
      </c>
      <c r="C29" s="186" t="s">
        <v>141</v>
      </c>
      <c r="E29" s="329">
        <f>Travel!D40+Travel!D54+Travel!D69+'Travel (2)'!D14+'Travel (2)'!D28+'Travel (2)'!D42</f>
        <v>0</v>
      </c>
    </row>
    <row r="30" spans="2:5" ht="12.75">
      <c r="B30" s="446"/>
      <c r="C30" s="446"/>
      <c r="E30" s="330"/>
    </row>
    <row r="31" spans="2:5" ht="12.75">
      <c r="B31" s="445"/>
      <c r="C31" s="445"/>
      <c r="E31" s="330"/>
    </row>
    <row r="32" spans="2:5" ht="12.75">
      <c r="B32" s="445"/>
      <c r="C32" s="445"/>
      <c r="E32" s="330"/>
    </row>
    <row r="33" spans="2:5" ht="12.75">
      <c r="B33" s="445"/>
      <c r="C33" s="445"/>
      <c r="E33" s="330"/>
    </row>
    <row r="34" spans="2:5" ht="12.75">
      <c r="B34" s="445"/>
      <c r="C34" s="445"/>
      <c r="E34" s="330"/>
    </row>
    <row r="35" spans="3:5" ht="18" customHeight="1" thickBot="1">
      <c r="C35" s="64" t="s">
        <v>262</v>
      </c>
      <c r="D35" s="64"/>
      <c r="E35" s="311">
        <f>ROUND(SUM(E29:E34),0)</f>
        <v>0</v>
      </c>
    </row>
    <row r="36" spans="1:6" ht="14.25" thickBot="1" thickTop="1">
      <c r="A36" s="213"/>
      <c r="B36" s="176"/>
      <c r="C36" s="177"/>
      <c r="D36" s="176"/>
      <c r="E36" s="178"/>
      <c r="F36" s="175"/>
    </row>
    <row r="37" spans="1:6" ht="9" customHeight="1">
      <c r="A37" s="213"/>
      <c r="B37" s="213"/>
      <c r="C37" s="174"/>
      <c r="D37" s="213"/>
      <c r="E37" s="342"/>
      <c r="F37" s="175"/>
    </row>
    <row r="38" spans="1:2" ht="18" customHeight="1">
      <c r="A38" s="355">
        <v>615090</v>
      </c>
      <c r="B38" s="355" t="s">
        <v>270</v>
      </c>
    </row>
    <row r="39" ht="18" customHeight="1">
      <c r="E39" s="163" t="s">
        <v>182</v>
      </c>
    </row>
    <row r="40" spans="2:5" ht="18" customHeight="1">
      <c r="B40" s="114" t="s">
        <v>188</v>
      </c>
      <c r="C40" s="36"/>
      <c r="E40" s="52" t="s">
        <v>91</v>
      </c>
    </row>
    <row r="41" spans="2:5" ht="18" customHeight="1">
      <c r="B41" s="296"/>
      <c r="C41" s="296"/>
      <c r="E41" s="324"/>
    </row>
    <row r="42" spans="2:5" ht="18" customHeight="1">
      <c r="B42" s="297"/>
      <c r="C42" s="297"/>
      <c r="E42" s="328"/>
    </row>
    <row r="43" spans="2:5" ht="18" customHeight="1">
      <c r="B43" s="297"/>
      <c r="C43" s="297"/>
      <c r="E43" s="328"/>
    </row>
    <row r="44" spans="3:5" ht="18" customHeight="1" thickBot="1">
      <c r="C44" s="64" t="s">
        <v>203</v>
      </c>
      <c r="E44" s="311">
        <f>SUM(E41:E43)</f>
        <v>0</v>
      </c>
    </row>
    <row r="45" spans="2:5" ht="14.25" thickBot="1" thickTop="1">
      <c r="B45" s="37"/>
      <c r="C45" s="37"/>
      <c r="D45" s="37"/>
      <c r="E45" s="37"/>
    </row>
    <row r="46" spans="1:3" ht="26.25" customHeight="1">
      <c r="A46" s="56">
        <v>714235</v>
      </c>
      <c r="B46" s="56" t="s">
        <v>213</v>
      </c>
      <c r="C46" s="163" t="s">
        <v>182</v>
      </c>
    </row>
    <row r="47" spans="2:4" ht="67.5" customHeight="1">
      <c r="B47" s="444" t="s">
        <v>227</v>
      </c>
      <c r="C47" s="444"/>
      <c r="D47" s="51"/>
    </row>
    <row r="48" spans="2:4" ht="12.75">
      <c r="B48" s="215"/>
      <c r="C48" s="215"/>
      <c r="D48" s="51"/>
    </row>
    <row r="49" spans="1:6" s="168" customFormat="1" ht="30.75" customHeight="1">
      <c r="A49" s="30"/>
      <c r="B49" s="443" t="s">
        <v>202</v>
      </c>
      <c r="C49" s="443"/>
      <c r="D49" s="47" t="s">
        <v>0</v>
      </c>
      <c r="E49" s="146"/>
      <c r="F49" s="167"/>
    </row>
    <row r="50" spans="1:6" s="168" customFormat="1" ht="25.5" customHeight="1">
      <c r="A50" s="30"/>
      <c r="B50" s="201"/>
      <c r="C50" s="201"/>
      <c r="D50" s="47" t="s">
        <v>1</v>
      </c>
      <c r="E50" s="146"/>
      <c r="F50" s="167"/>
    </row>
    <row r="51" spans="1:6" s="168" customFormat="1" ht="15.75">
      <c r="A51" s="170"/>
      <c r="B51" s="221" t="s">
        <v>119</v>
      </c>
      <c r="C51" s="172"/>
      <c r="E51" s="205"/>
      <c r="F51" s="167"/>
    </row>
    <row r="52" spans="2:5" ht="24.75" customHeight="1">
      <c r="B52" s="436"/>
      <c r="C52" s="436"/>
      <c r="E52" s="323"/>
    </row>
    <row r="53" spans="2:5" ht="24.75" customHeight="1">
      <c r="B53" s="440"/>
      <c r="C53" s="440"/>
      <c r="E53" s="123"/>
    </row>
    <row r="54" spans="2:5" ht="24.75" customHeight="1">
      <c r="B54" s="440"/>
      <c r="C54" s="440"/>
      <c r="E54" s="123"/>
    </row>
    <row r="55" spans="2:5" ht="24" customHeight="1">
      <c r="B55" s="440"/>
      <c r="C55" s="440"/>
      <c r="E55" s="123"/>
    </row>
    <row r="56" spans="3:5" ht="18" customHeight="1" thickBot="1">
      <c r="C56" s="100" t="s">
        <v>201</v>
      </c>
      <c r="D56" s="36"/>
      <c r="E56" s="310">
        <f>SUM(E52:E55)</f>
        <v>0</v>
      </c>
    </row>
    <row r="57" spans="2:5" ht="13.5" thickTop="1">
      <c r="B57" s="38"/>
      <c r="C57" s="38"/>
      <c r="D57" s="38"/>
      <c r="E57" s="38"/>
    </row>
    <row r="58" spans="2:5" s="43" customFormat="1" ht="45" customHeight="1">
      <c r="B58" s="447" t="s">
        <v>260</v>
      </c>
      <c r="C58" s="448"/>
      <c r="D58" s="448"/>
      <c r="E58" s="448"/>
    </row>
    <row r="59" spans="2:5" ht="13.5" thickBot="1">
      <c r="B59" s="37"/>
      <c r="C59" s="37"/>
      <c r="D59" s="37"/>
      <c r="E59" s="37"/>
    </row>
    <row r="61" spans="1:2" ht="14.25" customHeight="1">
      <c r="A61" s="360" t="s">
        <v>273</v>
      </c>
      <c r="B61" s="56" t="s">
        <v>269</v>
      </c>
    </row>
    <row r="63" spans="2:6" ht="16.5" customHeight="1">
      <c r="B63" s="300" t="s">
        <v>253</v>
      </c>
      <c r="C63" s="300"/>
      <c r="D63" s="300"/>
      <c r="E63" s="300"/>
      <c r="F63" s="354"/>
    </row>
    <row r="64" spans="2:6" s="293" customFormat="1" ht="34.5" customHeight="1">
      <c r="B64" s="450" t="s">
        <v>254</v>
      </c>
      <c r="C64" s="450"/>
      <c r="D64" s="450"/>
      <c r="E64" s="450"/>
      <c r="F64" s="353"/>
    </row>
    <row r="65" spans="2:6" ht="46.5" customHeight="1">
      <c r="B65" s="449" t="s">
        <v>255</v>
      </c>
      <c r="C65" s="449"/>
      <c r="D65" s="449"/>
      <c r="E65" s="449"/>
      <c r="F65" s="298"/>
    </row>
    <row r="67" spans="1:2" ht="25.5" customHeight="1" thickBot="1">
      <c r="A67" s="294" t="s">
        <v>251</v>
      </c>
      <c r="B67" s="295" t="s">
        <v>252</v>
      </c>
    </row>
    <row r="68" spans="1:3" ht="21.75" customHeight="1" thickBot="1">
      <c r="A68" s="292"/>
      <c r="B68" s="292"/>
      <c r="C68" s="163" t="s">
        <v>182</v>
      </c>
    </row>
    <row r="69" spans="1:3" ht="15">
      <c r="A69" s="56"/>
      <c r="B69" s="56"/>
      <c r="C69" s="163"/>
    </row>
    <row r="70" spans="1:5" ht="15">
      <c r="A70" s="56"/>
      <c r="B70" s="56"/>
      <c r="C70" s="163"/>
      <c r="E70" s="159" t="s">
        <v>70</v>
      </c>
    </row>
    <row r="71" spans="1:5" ht="18" customHeight="1" thickBot="1">
      <c r="A71" s="58"/>
      <c r="C71" s="44" t="s">
        <v>151</v>
      </c>
      <c r="E71" s="312"/>
    </row>
    <row r="72" spans="2:5" ht="14.25" thickBot="1" thickTop="1">
      <c r="B72" s="37"/>
      <c r="C72" s="37"/>
      <c r="D72" s="37"/>
      <c r="E72" s="37"/>
    </row>
  </sheetData>
  <sheetProtection/>
  <mergeCells count="16">
    <mergeCell ref="B58:E58"/>
    <mergeCell ref="B65:E65"/>
    <mergeCell ref="B64:E64"/>
    <mergeCell ref="B31:C31"/>
    <mergeCell ref="B32:C32"/>
    <mergeCell ref="B33:C33"/>
    <mergeCell ref="B17:C17"/>
    <mergeCell ref="B20:C20"/>
    <mergeCell ref="B47:C47"/>
    <mergeCell ref="B55:C55"/>
    <mergeCell ref="B53:C53"/>
    <mergeCell ref="B54:C54"/>
    <mergeCell ref="B49:C49"/>
    <mergeCell ref="B52:C52"/>
    <mergeCell ref="B34:C34"/>
    <mergeCell ref="B30:C30"/>
  </mergeCells>
  <hyperlinks>
    <hyperlink ref="C5" location="summary4" display="(back to summary)"/>
    <hyperlink ref="C10" location="summary4" display="(back to summary)"/>
    <hyperlink ref="C15" location="summary4" display="(back to summary)"/>
    <hyperlink ref="C27" location="summary4" display="(back to summary)"/>
    <hyperlink ref="C46" location="summary4" display="(back to summary)"/>
    <hyperlink ref="C68" location="summary4" display="(back to summary)"/>
    <hyperlink ref="E39" location="summary4" display="(back to summary)"/>
  </hyperlinks>
  <printOptions/>
  <pageMargins left="0" right="0" top="0.5" bottom="0.5" header="0.5" footer="0.5"/>
  <pageSetup horizontalDpi="300" verticalDpi="300" orientation="portrait" scale="90" r:id="rId1"/>
  <headerFooter alignWithMargins="0">
    <oddFooter>&amp;L&amp;A
&amp;F&amp;R&amp;D</oddFooter>
  </headerFooter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Robin</dc:title>
  <dc:subject/>
  <dc:creator>MMS</dc:creator>
  <cp:keywords/>
  <dc:description/>
  <cp:lastModifiedBy>lwshumate</cp:lastModifiedBy>
  <cp:lastPrinted>2008-05-29T12:42:03Z</cp:lastPrinted>
  <dcterms:created xsi:type="dcterms:W3CDTF">2000-08-22T15:45:42Z</dcterms:created>
  <dcterms:modified xsi:type="dcterms:W3CDTF">2008-06-12T18:42:13Z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